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ilesh Darji\Desktop\"/>
    </mc:Choice>
  </mc:AlternateContent>
  <xr:revisionPtr revIDLastSave="0" documentId="8_{FDE1FCED-D967-4373-8094-ADE892F27E9C}" xr6:coauthVersionLast="47" xr6:coauthVersionMax="47" xr10:uidLastSave="{00000000-0000-0000-0000-000000000000}"/>
  <bookViews>
    <workbookView xWindow="-110" yWindow="-110" windowWidth="19420" windowHeight="11500" xr2:uid="{F6053BFE-D740-45C0-BD1C-0FAD6203102D}"/>
  </bookViews>
  <sheets>
    <sheet name="One Year-Fixed Hurdle " sheetId="1" r:id="rId1"/>
    <sheet name="Multi Year- Fixed Hurdle " sheetId="2" r:id="rId2"/>
  </sheets>
  <definedNames>
    <definedName name="_xlnm.Print_Area" localSheetId="0">'One Year-Fixed Hurdle '!$A$1:$K$34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  <c r="F25" i="2" s="1"/>
  <c r="J12" i="1"/>
  <c r="J25" i="1" s="1"/>
  <c r="H12" i="1"/>
  <c r="H24" i="1" s="1"/>
  <c r="F12" i="1"/>
  <c r="F24" i="1" s="1"/>
  <c r="F25" i="1" l="1"/>
  <c r="H25" i="1"/>
  <c r="F14" i="2"/>
  <c r="F15" i="2" s="1"/>
  <c r="H13" i="1"/>
  <c r="H14" i="1" s="1"/>
  <c r="H16" i="1" s="1"/>
  <c r="J13" i="1"/>
  <c r="J14" i="1" s="1"/>
  <c r="J24" i="1"/>
  <c r="F26" i="2"/>
  <c r="H26" i="2" s="1"/>
  <c r="J26" i="2" s="1"/>
  <c r="L26" i="2" s="1"/>
  <c r="N26" i="2" s="1"/>
  <c r="F13" i="1"/>
  <c r="F14" i="1" s="1"/>
  <c r="F16" i="1" l="1"/>
  <c r="J16" i="1"/>
  <c r="F17" i="2"/>
  <c r="H19" i="1"/>
  <c r="H18" i="1"/>
  <c r="H20" i="1" s="1"/>
  <c r="F21" i="2" l="1"/>
  <c r="F19" i="2"/>
  <c r="F20" i="2"/>
  <c r="J19" i="1"/>
  <c r="J18" i="1"/>
  <c r="J20" i="1" s="1"/>
  <c r="H21" i="1"/>
  <c r="H23" i="1" s="1"/>
  <c r="F18" i="1"/>
  <c r="F19" i="1"/>
  <c r="F20" i="1" l="1"/>
  <c r="F22" i="2"/>
  <c r="F24" i="2" s="1"/>
  <c r="F27" i="2" s="1"/>
  <c r="J21" i="1"/>
  <c r="J23" i="1" s="1"/>
  <c r="J26" i="1" s="1"/>
  <c r="F21" i="1"/>
  <c r="F23" i="1" s="1"/>
  <c r="F26" i="1" s="1"/>
  <c r="H26" i="1"/>
  <c r="F29" i="2" l="1"/>
  <c r="F30" i="2" s="1"/>
  <c r="F32" i="2" s="1"/>
  <c r="H28" i="1"/>
  <c r="H29" i="1" s="1"/>
  <c r="H31" i="1" s="1"/>
  <c r="J28" i="1"/>
  <c r="J29" i="1" s="1"/>
  <c r="J31" i="1" s="1"/>
  <c r="F28" i="1"/>
  <c r="F29" i="1" s="1"/>
  <c r="F31" i="1" s="1"/>
  <c r="F32" i="1" s="1"/>
  <c r="F34" i="2" l="1"/>
  <c r="H13" i="2"/>
  <c r="H14" i="2" s="1"/>
  <c r="H15" i="2" s="1"/>
  <c r="F36" i="2"/>
  <c r="H25" i="2" s="1"/>
  <c r="F33" i="2"/>
  <c r="J32" i="1"/>
  <c r="J34" i="1"/>
  <c r="H34" i="1"/>
  <c r="H32" i="1"/>
  <c r="F34" i="1"/>
  <c r="H17" i="2" l="1"/>
  <c r="H21" i="2" l="1"/>
  <c r="H19" i="2"/>
  <c r="H20" i="2"/>
  <c r="H22" i="2" l="1"/>
  <c r="H24" i="2" s="1"/>
  <c r="H27" i="2" s="1"/>
  <c r="H29" i="2" l="1"/>
  <c r="H30" i="2" s="1"/>
  <c r="H32" i="2" s="1"/>
  <c r="H36" i="2" l="1"/>
  <c r="J25" i="2" s="1"/>
  <c r="J13" i="2"/>
  <c r="J14" i="2" s="1"/>
  <c r="J15" i="2" s="1"/>
  <c r="H33" i="2"/>
  <c r="H34" i="2"/>
  <c r="J17" i="2" l="1"/>
  <c r="J21" i="2" l="1"/>
  <c r="J19" i="2"/>
  <c r="J20" i="2"/>
  <c r="J22" i="2" l="1"/>
  <c r="J24" i="2" s="1"/>
  <c r="J27" i="2" l="1"/>
  <c r="J29" i="2" l="1"/>
  <c r="J30" i="2" s="1"/>
  <c r="J32" i="2" s="1"/>
  <c r="L13" i="2" l="1"/>
  <c r="L14" i="2" s="1"/>
  <c r="L15" i="2" s="1"/>
  <c r="J34" i="2"/>
  <c r="J36" i="2"/>
  <c r="L25" i="2" s="1"/>
  <c r="J33" i="2"/>
  <c r="L17" i="2" l="1"/>
  <c r="L19" i="2" l="1"/>
  <c r="L20" i="2"/>
  <c r="L21" i="2"/>
  <c r="L22" i="2" l="1"/>
  <c r="L24" i="2" s="1"/>
  <c r="L27" i="2" l="1"/>
  <c r="L29" i="2" l="1"/>
  <c r="L30" i="2" s="1"/>
  <c r="L32" i="2" s="1"/>
  <c r="L36" i="2" l="1"/>
  <c r="N25" i="2" s="1"/>
  <c r="L34" i="2"/>
  <c r="L33" i="2"/>
  <c r="N13" i="2"/>
  <c r="N14" i="2" s="1"/>
  <c r="N15" i="2" s="1"/>
  <c r="N17" i="2" l="1"/>
  <c r="N19" i="2" l="1"/>
  <c r="N20" i="2"/>
  <c r="N21" i="2"/>
  <c r="N22" i="2" l="1"/>
  <c r="N24" i="2" s="1"/>
  <c r="N27" i="2" l="1"/>
  <c r="N29" i="2" l="1"/>
  <c r="N30" i="2" s="1"/>
  <c r="N32" i="2" s="1"/>
  <c r="N34" i="2" l="1"/>
  <c r="N36" i="2"/>
  <c r="N33" i="2"/>
</calcChain>
</file>

<file path=xl/sharedStrings.xml><?xml version="1.0" encoding="utf-8"?>
<sst xmlns="http://schemas.openxmlformats.org/spreadsheetml/2006/main" count="163" uniqueCount="93">
  <si>
    <t>Illustration for Performance Fee (Fixed Hurdle Rate)</t>
  </si>
  <si>
    <t>Assumptions</t>
  </si>
  <si>
    <t>Capital Contribution (Rs.)</t>
  </si>
  <si>
    <t>a</t>
  </si>
  <si>
    <t>Management Fee (%age per annum)</t>
  </si>
  <si>
    <t>b</t>
  </si>
  <si>
    <t>Other Expenses (%age per annum)</t>
  </si>
  <si>
    <t>c</t>
  </si>
  <si>
    <t>Performance Fee (%age per annum)</t>
  </si>
  <si>
    <t>d</t>
  </si>
  <si>
    <t>Hurdle Rate of Return (Hurdle Rate is Fixed) (%age per annum)</t>
  </si>
  <si>
    <t>e</t>
  </si>
  <si>
    <t>-----&gt;</t>
  </si>
  <si>
    <t>Brokerage and Transaction cost (%age per annum)</t>
  </si>
  <si>
    <t>f</t>
  </si>
  <si>
    <t>Hybrid Fee Illustration</t>
  </si>
  <si>
    <t>Scenario 1</t>
  </si>
  <si>
    <t>Scenario 2</t>
  </si>
  <si>
    <t>Scenario 3</t>
  </si>
  <si>
    <t>Gain of</t>
  </si>
  <si>
    <t>Loss of</t>
  </si>
  <si>
    <t>No Change</t>
  </si>
  <si>
    <t xml:space="preserve">Capital Contributed / Assets under Management </t>
  </si>
  <si>
    <t>i</t>
  </si>
  <si>
    <t>i = a</t>
  </si>
  <si>
    <t xml:space="preserve">Gain / (Loss) on Investment based on the Scenario </t>
  </si>
  <si>
    <t>ii</t>
  </si>
  <si>
    <t>ii= i*Scenario</t>
  </si>
  <si>
    <t xml:space="preserve">Gross Value of the Portfolio at the end of the year </t>
  </si>
  <si>
    <t>iii</t>
  </si>
  <si>
    <t>iii= i + ii</t>
  </si>
  <si>
    <t xml:space="preserve">Average assets under management </t>
  </si>
  <si>
    <t>iv</t>
  </si>
  <si>
    <t>iv= (i + iii) / 2</t>
  </si>
  <si>
    <t>Other Expense</t>
  </si>
  <si>
    <t>v</t>
  </si>
  <si>
    <t>v= iv x c</t>
  </si>
  <si>
    <t>Brokerage and Transaction cost</t>
  </si>
  <si>
    <t>vi</t>
  </si>
  <si>
    <t>vi= iv x f</t>
  </si>
  <si>
    <t xml:space="preserve">Management Fees </t>
  </si>
  <si>
    <t>vii</t>
  </si>
  <si>
    <t>Total charges before Performance fee.</t>
  </si>
  <si>
    <t>viii</t>
  </si>
  <si>
    <t>viii = v + vi + vii</t>
  </si>
  <si>
    <t>Value of the Portfolio before Performance fee</t>
  </si>
  <si>
    <t>ix</t>
  </si>
  <si>
    <t>ix = iii + viii</t>
  </si>
  <si>
    <t>High Water Mark Value (HWM) (Capital contributed for 1st year and second year onwards as defined in the PMS agreement.</t>
  </si>
  <si>
    <t>x</t>
  </si>
  <si>
    <t>Hurdle Rate of return - Fixed Hurdle</t>
  </si>
  <si>
    <t>xi</t>
  </si>
  <si>
    <t>xi = i x (1+e)</t>
  </si>
  <si>
    <t>Gross Value of the Portfolio before Performance fee is greater than High Water Mark Value + Hurdle rate of return</t>
  </si>
  <si>
    <t>xii</t>
  </si>
  <si>
    <t>xii = ix &gt; xi and x, then Yes else No P Fees</t>
  </si>
  <si>
    <r>
      <t xml:space="preserve">If </t>
    </r>
    <r>
      <rPr>
        <b/>
        <sz val="11"/>
        <color theme="1"/>
        <rFont val="Aptos Narrow"/>
        <family val="2"/>
        <scheme val="minor"/>
      </rPr>
      <t>Yes, proceed to performance fee calculation else 0 (zero) performance fee for the period)</t>
    </r>
  </si>
  <si>
    <t>Portfolio return subject of Performance Fee</t>
  </si>
  <si>
    <t>xiii</t>
  </si>
  <si>
    <t>Performance fee</t>
  </si>
  <si>
    <t>xiv</t>
  </si>
  <si>
    <t>xiv = xiii x d</t>
  </si>
  <si>
    <t>Net value of the Portfolio at the end of the year after all fees and expenses</t>
  </si>
  <si>
    <t>xv</t>
  </si>
  <si>
    <t>xv = ix + xiv</t>
  </si>
  <si>
    <t xml:space="preserve">% Portfolio Return </t>
  </si>
  <si>
    <t>xvi</t>
  </si>
  <si>
    <t>xvi = ((xv - i) / i) %</t>
  </si>
  <si>
    <r>
      <t>High Water Mark to be carried forward for next year.</t>
    </r>
    <r>
      <rPr>
        <b/>
        <sz val="11"/>
        <color theme="1"/>
        <rFont val="Aptos Narrow"/>
        <family val="2"/>
        <scheme val="minor"/>
      </rPr>
      <t xml:space="preserve"> When performance fee is charged from the portfolio itself</t>
    </r>
    <r>
      <rPr>
        <sz val="11"/>
        <color theme="1"/>
        <rFont val="Aptos Narrow"/>
        <family val="2"/>
        <scheme val="minor"/>
      </rPr>
      <t>.</t>
    </r>
  </si>
  <si>
    <t>xvii</t>
  </si>
  <si>
    <t>xvii = Max (x , xv)</t>
  </si>
  <si>
    <t>The above illustration is for information purpose only, is subject to change and may or may not be an exact representation</t>
  </si>
  <si>
    <t>Yr 1</t>
  </si>
  <si>
    <t>Yr 2</t>
  </si>
  <si>
    <t>Yr 3</t>
  </si>
  <si>
    <t>Yr 4</t>
  </si>
  <si>
    <t>Yr 5</t>
  </si>
  <si>
    <t>Performance (%age per annum)</t>
  </si>
  <si>
    <t>Fees</t>
  </si>
  <si>
    <t>Gain / (Loss)</t>
  </si>
  <si>
    <t xml:space="preserve">Capital Contributed /Assets under Management </t>
  </si>
  <si>
    <t>Total charges during the year (Sum of v, vi and vii)</t>
  </si>
  <si>
    <t xml:space="preserve">Value of the Portfolio before Performance fee </t>
  </si>
  <si>
    <t>High Water Mark Value (HWM)</t>
  </si>
  <si>
    <t>Max (x , xv)</t>
  </si>
  <si>
    <t>If Yes, proceed to performance fee calculation else 0 (zero) performance fee for the period)</t>
  </si>
  <si>
    <t>% Portfolio Return (Absolute Return of that specific year)</t>
  </si>
  <si>
    <t>% Portfolio Return (Annualised Since Inception)</t>
  </si>
  <si>
    <t>xviii</t>
  </si>
  <si>
    <t>xviii = Max (x , xv)</t>
  </si>
  <si>
    <t>Cells marked in Grey can be edited</t>
  </si>
  <si>
    <t>If Pfee then -&gt; xiii = ix - (higher of ix and xi) else 0</t>
  </si>
  <si>
    <t>vii = (iv+v+vi) x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</si>
</sst>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164" formatCode="0.0%"/>
    <numFmt numFmtId="165" formatCode="#,##0_ ;[Red]\-#,##0\ "/>
    <numFmt numFmtId="166" formatCode="_ * #,##0.00_ ;_ * \-#,##0.00_ ;_ * &quot;-&quot;??_ ;_ @_ "/>
    <numFmt numFmtId="167" formatCode="#,##0.00_ ;[Red]\-#,##0.00\ "/>
    <numFmt numFmtId="168" formatCode="0.0"/>
    <numFmt numFmtId="169" formatCode="0.00000000000000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/>
        <bgColor rgb="FFD8D8D8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3" fontId="0" fillId="4" borderId="9" xfId="0" applyNumberFormat="1" applyFill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164" fontId="0" fillId="4" borderId="9" xfId="0" applyNumberForma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10" fontId="0" fillId="0" borderId="8" xfId="0" quotePrefix="1" applyNumberFormat="1" applyBorder="1" applyAlignment="1" applyProtection="1">
      <alignment vertical="center"/>
      <protection locked="0"/>
    </xf>
    <xf numFmtId="164" fontId="0" fillId="4" borderId="8" xfId="0" applyNumberForma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10" fontId="0" fillId="0" borderId="18" xfId="0" applyNumberFormat="1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horizontal="right" vertical="center"/>
      <protection locked="0"/>
    </xf>
    <xf numFmtId="9" fontId="2" fillId="4" borderId="21" xfId="0" applyNumberFormat="1" applyFont="1" applyFill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9" fontId="2" fillId="4" borderId="8" xfId="0" applyNumberFormat="1" applyFont="1" applyFill="1" applyBorder="1" applyAlignment="1" applyProtection="1">
      <alignment horizontal="left" vertical="center"/>
      <protection locked="0"/>
    </xf>
    <xf numFmtId="9" fontId="2" fillId="4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8" xfId="0" quotePrefix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0" fillId="0" borderId="11" xfId="0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3" fontId="5" fillId="5" borderId="8" xfId="0" applyNumberFormat="1" applyFont="1" applyFill="1" applyBorder="1" applyAlignment="1" applyProtection="1">
      <alignment vertical="center"/>
      <protection locked="0"/>
    </xf>
    <xf numFmtId="164" fontId="5" fillId="5" borderId="8" xfId="0" applyNumberFormat="1" applyFont="1" applyFill="1" applyBorder="1" applyAlignment="1" applyProtection="1">
      <alignment vertical="center"/>
      <protection locked="0"/>
    </xf>
    <xf numFmtId="164" fontId="5" fillId="6" borderId="8" xfId="0" quotePrefix="1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164" fontId="5" fillId="5" borderId="23" xfId="0" applyNumberFormat="1" applyFont="1" applyFill="1" applyBorder="1" applyAlignment="1" applyProtection="1">
      <alignment vertical="center"/>
      <protection locked="0"/>
    </xf>
    <xf numFmtId="0" fontId="5" fillId="0" borderId="25" xfId="0" applyFont="1" applyBorder="1" applyAlignment="1" applyProtection="1">
      <alignment vertical="center"/>
      <protection locked="0"/>
    </xf>
    <xf numFmtId="0" fontId="5" fillId="0" borderId="26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0" fontId="5" fillId="0" borderId="0" xfId="0" applyNumberFormat="1" applyFont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4" fillId="0" borderId="27" xfId="0" applyFont="1" applyBorder="1" applyAlignment="1" applyProtection="1">
      <alignment horizontal="right" vertical="center"/>
      <protection locked="0"/>
    </xf>
    <xf numFmtId="9" fontId="4" fillId="3" borderId="28" xfId="0" applyNumberFormat="1" applyFont="1" applyFill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right" vertical="center"/>
      <protection locked="0"/>
    </xf>
    <xf numFmtId="9" fontId="4" fillId="3" borderId="23" xfId="0" applyNumberFormat="1" applyFont="1" applyFill="1" applyBorder="1" applyAlignment="1" applyProtection="1">
      <alignment horizontal="left" vertical="center"/>
      <protection locked="0"/>
    </xf>
    <xf numFmtId="9" fontId="4" fillId="3" borderId="24" xfId="0" applyNumberFormat="1" applyFont="1" applyFill="1" applyBorder="1" applyAlignment="1" applyProtection="1">
      <alignment horizontal="left" vertical="center"/>
      <protection locked="0"/>
    </xf>
    <xf numFmtId="0" fontId="5" fillId="0" borderId="8" xfId="0" quotePrefix="1" applyFont="1" applyBorder="1" applyAlignment="1" applyProtection="1">
      <alignment vertical="center" wrapText="1"/>
      <protection locked="0"/>
    </xf>
    <xf numFmtId="168" fontId="5" fillId="0" borderId="0" xfId="0" applyNumberFormat="1" applyFont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165" fontId="5" fillId="0" borderId="0" xfId="0" applyNumberFormat="1" applyFont="1" applyAlignment="1" applyProtection="1">
      <alignment vertical="center"/>
      <protection locked="0"/>
    </xf>
    <xf numFmtId="2" fontId="5" fillId="0" borderId="0" xfId="0" applyNumberFormat="1" applyFont="1" applyAlignment="1" applyProtection="1">
      <alignment vertical="center"/>
      <protection locked="0"/>
    </xf>
    <xf numFmtId="9" fontId="5" fillId="0" borderId="0" xfId="0" applyNumberFormat="1" applyFont="1" applyAlignment="1" applyProtection="1">
      <alignment vertical="center"/>
      <protection locked="0"/>
    </xf>
    <xf numFmtId="169" fontId="5" fillId="0" borderId="0" xfId="0" applyNumberFormat="1" applyFont="1" applyAlignment="1" applyProtection="1">
      <alignment vertical="center"/>
      <protection locked="0"/>
    </xf>
    <xf numFmtId="167" fontId="5" fillId="0" borderId="0" xfId="0" applyNumberFormat="1" applyFont="1" applyAlignment="1" applyProtection="1">
      <alignment vertical="center"/>
      <protection locked="0"/>
    </xf>
    <xf numFmtId="8" fontId="5" fillId="0" borderId="0" xfId="0" applyNumberFormat="1" applyFont="1" applyAlignment="1" applyProtection="1">
      <alignment vertical="center"/>
      <protection locked="0"/>
    </xf>
    <xf numFmtId="165" fontId="3" fillId="0" borderId="9" xfId="0" applyNumberFormat="1" applyFont="1" applyBorder="1" applyAlignment="1" applyProtection="1">
      <alignment horizontal="center" vertical="center"/>
      <protection locked="0"/>
    </xf>
    <xf numFmtId="165" fontId="3" fillId="0" borderId="15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vertical="center"/>
      <protection locked="0"/>
    </xf>
    <xf numFmtId="164" fontId="0" fillId="4" borderId="9" xfId="0" applyNumberFormat="1" applyFill="1" applyBorder="1" applyAlignment="1" applyProtection="1">
      <alignment horizontal="center" vertical="center"/>
      <protection locked="0"/>
    </xf>
    <xf numFmtId="164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6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166" fontId="0" fillId="0" borderId="8" xfId="1" applyFont="1" applyBorder="1" applyAlignment="1" applyProtection="1">
      <alignment horizontal="right" vertical="center"/>
    </xf>
    <xf numFmtId="166" fontId="0" fillId="0" borderId="17" xfId="1" applyFont="1" applyBorder="1" applyAlignment="1" applyProtection="1">
      <alignment horizontal="right" vertical="center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67" fontId="0" fillId="0" borderId="8" xfId="0" applyNumberFormat="1" applyBorder="1" applyAlignment="1">
      <alignment horizontal="right" vertical="center"/>
    </xf>
    <xf numFmtId="167" fontId="0" fillId="0" borderId="17" xfId="0" applyNumberFormat="1" applyBorder="1" applyAlignment="1">
      <alignment horizontal="right" vertical="center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165" fontId="0" fillId="0" borderId="23" xfId="0" applyNumberFormat="1" applyBorder="1" applyAlignment="1">
      <alignment horizontal="right" vertical="center"/>
    </xf>
    <xf numFmtId="165" fontId="0" fillId="0" borderId="24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wrapText="1"/>
      <protection locked="0"/>
    </xf>
    <xf numFmtId="164" fontId="0" fillId="0" borderId="8" xfId="2" applyNumberFormat="1" applyFont="1" applyBorder="1" applyAlignment="1" applyProtection="1">
      <alignment horizontal="right" vertical="center"/>
    </xf>
    <xf numFmtId="164" fontId="0" fillId="0" borderId="17" xfId="2" applyNumberFormat="1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0" borderId="8" xfId="0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Protection="1">
      <protection locked="0"/>
    </xf>
    <xf numFmtId="164" fontId="5" fillId="5" borderId="8" xfId="0" applyNumberFormat="1" applyFont="1" applyFill="1" applyBorder="1" applyAlignment="1" applyProtection="1">
      <alignment horizontal="center" vertical="center"/>
      <protection locked="0"/>
    </xf>
    <xf numFmtId="164" fontId="5" fillId="5" borderId="8" xfId="2" applyNumberFormat="1" applyFont="1" applyFill="1" applyBorder="1" applyAlignment="1" applyProtection="1">
      <alignment horizontal="center" vertical="center"/>
      <protection locked="0"/>
    </xf>
    <xf numFmtId="164" fontId="5" fillId="5" borderId="17" xfId="2" applyNumberFormat="1" applyFont="1" applyFill="1" applyBorder="1" applyAlignment="1" applyProtection="1">
      <alignment horizontal="center" vertical="center"/>
      <protection locked="0"/>
    </xf>
    <xf numFmtId="165" fontId="5" fillId="0" borderId="21" xfId="0" applyNumberFormat="1" applyFont="1" applyBorder="1" applyAlignment="1">
      <alignment horizontal="right" vertical="center"/>
    </xf>
    <xf numFmtId="0" fontId="6" fillId="0" borderId="21" xfId="0" applyFont="1" applyBorder="1"/>
    <xf numFmtId="0" fontId="6" fillId="0" borderId="29" xfId="0" applyFont="1" applyBorder="1"/>
    <xf numFmtId="165" fontId="5" fillId="0" borderId="8" xfId="0" applyNumberFormat="1" applyFont="1" applyBorder="1" applyAlignment="1">
      <alignment horizontal="right" vertical="center"/>
    </xf>
    <xf numFmtId="0" fontId="6" fillId="0" borderId="8" xfId="0" applyFont="1" applyBorder="1"/>
    <xf numFmtId="0" fontId="6" fillId="0" borderId="17" xfId="0" applyFont="1" applyBorder="1"/>
    <xf numFmtId="165" fontId="6" fillId="0" borderId="8" xfId="0" applyNumberFormat="1" applyFont="1" applyBorder="1"/>
    <xf numFmtId="165" fontId="6" fillId="0" borderId="17" xfId="0" applyNumberFormat="1" applyFont="1" applyBorder="1"/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Protection="1"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165" fontId="5" fillId="0" borderId="9" xfId="0" applyNumberFormat="1" applyFont="1" applyBorder="1" applyAlignment="1">
      <alignment horizontal="right" vertical="center"/>
    </xf>
    <xf numFmtId="165" fontId="5" fillId="0" borderId="15" xfId="0" applyNumberFormat="1" applyFont="1" applyBorder="1" applyAlignment="1">
      <alignment horizontal="right" vertical="center"/>
    </xf>
    <xf numFmtId="165" fontId="5" fillId="0" borderId="16" xfId="0" applyNumberFormat="1" applyFont="1" applyBorder="1" applyAlignment="1">
      <alignment horizontal="right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165" fontId="0" fillId="0" borderId="9" xfId="0" applyNumberFormat="1" applyBorder="1" applyAlignment="1" applyProtection="1">
      <alignment horizontal="center" vertical="center"/>
      <protection locked="0"/>
    </xf>
    <xf numFmtId="165" fontId="0" fillId="0" borderId="15" xfId="0" applyNumberFormat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165" fontId="0" fillId="0" borderId="33" xfId="0" applyNumberFormat="1" applyBorder="1" applyAlignment="1">
      <alignment horizontal="center" vertical="center"/>
    </xf>
    <xf numFmtId="165" fontId="0" fillId="0" borderId="34" xfId="0" applyNumberFormat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center" wrapText="1"/>
      <protection locked="0"/>
    </xf>
    <xf numFmtId="164" fontId="0" fillId="0" borderId="8" xfId="2" applyNumberFormat="1" applyFont="1" applyBorder="1" applyAlignment="1" applyProtection="1">
      <alignment horizontal="center" vertical="center"/>
    </xf>
    <xf numFmtId="164" fontId="0" fillId="0" borderId="17" xfId="2" applyNumberFormat="1" applyFont="1" applyBorder="1" applyAlignment="1" applyProtection="1">
      <alignment horizontal="center" vertical="center"/>
    </xf>
    <xf numFmtId="164" fontId="0" fillId="0" borderId="9" xfId="2" applyNumberFormat="1" applyFont="1" applyBorder="1" applyAlignment="1" applyProtection="1">
      <alignment horizontal="center" vertical="center"/>
    </xf>
    <xf numFmtId="164" fontId="0" fillId="0" borderId="15" xfId="2" applyNumberFormat="1" applyFont="1" applyBorder="1" applyAlignment="1" applyProtection="1">
      <alignment horizontal="center" vertical="center"/>
    </xf>
    <xf numFmtId="164" fontId="0" fillId="0" borderId="16" xfId="2" applyNumberFormat="1" applyFont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9633-02ED-4386-980A-B7BC26EE7BB5}">
  <dimension ref="B1:K35"/>
  <sheetViews>
    <sheetView showGridLines="0" tabSelected="1" topLeftCell="A20" zoomScale="85" zoomScaleNormal="85" workbookViewId="0">
      <selection activeCell="E40" sqref="E40"/>
    </sheetView>
  </sheetViews>
  <sheetFormatPr defaultColWidth="8.81640625" defaultRowHeight="14.5" x14ac:dyDescent="0.35"/>
  <cols>
    <col min="1" max="1" width="8.81640625" style="5"/>
    <col min="2" max="2" width="5.453125" style="1" customWidth="1"/>
    <col min="3" max="3" width="56.1796875" style="4" customWidth="1"/>
    <col min="4" max="4" width="4.54296875" style="3" customWidth="1"/>
    <col min="5" max="5" width="17.81640625" style="4" customWidth="1"/>
    <col min="6" max="6" width="10.453125" style="5" bestFit="1" customWidth="1"/>
    <col min="7" max="7" width="6.26953125" style="5" customWidth="1"/>
    <col min="8" max="8" width="10.453125" style="5" customWidth="1"/>
    <col min="9" max="9" width="8.81640625" style="5" customWidth="1"/>
    <col min="10" max="10" width="12.26953125" style="5" customWidth="1"/>
    <col min="11" max="11" width="7.26953125" style="5" customWidth="1"/>
    <col min="12" max="16384" width="8.81640625" style="5"/>
  </cols>
  <sheetData>
    <row r="1" spans="3:11" ht="15" thickBot="1" x14ac:dyDescent="0.4">
      <c r="C1" s="2" t="s">
        <v>0</v>
      </c>
    </row>
    <row r="2" spans="3:11" ht="29" x14ac:dyDescent="0.35">
      <c r="C2" s="6" t="s">
        <v>1</v>
      </c>
      <c r="D2" s="7"/>
      <c r="E2" s="8" t="s">
        <v>90</v>
      </c>
      <c r="F2" s="9"/>
      <c r="G2" s="10"/>
      <c r="H2" s="10"/>
      <c r="I2" s="10"/>
      <c r="J2" s="10"/>
      <c r="K2" s="11"/>
    </row>
    <row r="3" spans="3:11" x14ac:dyDescent="0.35">
      <c r="C3" s="12" t="s">
        <v>2</v>
      </c>
      <c r="D3" s="13" t="s">
        <v>3</v>
      </c>
      <c r="E3" s="14">
        <v>5000000</v>
      </c>
      <c r="F3" s="15"/>
      <c r="K3" s="16"/>
    </row>
    <row r="4" spans="3:11" x14ac:dyDescent="0.35">
      <c r="C4" s="12" t="s">
        <v>4</v>
      </c>
      <c r="D4" s="13" t="s">
        <v>5</v>
      </c>
      <c r="E4" s="17">
        <v>1.4999999999999999E-2</v>
      </c>
      <c r="F4" s="15"/>
      <c r="K4" s="16"/>
    </row>
    <row r="5" spans="3:11" x14ac:dyDescent="0.35">
      <c r="C5" s="12" t="s">
        <v>6</v>
      </c>
      <c r="D5" s="13" t="s">
        <v>7</v>
      </c>
      <c r="E5" s="17">
        <v>1E-3</v>
      </c>
      <c r="F5" s="15"/>
      <c r="K5" s="16"/>
    </row>
    <row r="6" spans="3:11" x14ac:dyDescent="0.35">
      <c r="C6" s="12" t="s">
        <v>8</v>
      </c>
      <c r="D6" s="13" t="s">
        <v>9</v>
      </c>
      <c r="E6" s="17">
        <v>0.15</v>
      </c>
      <c r="F6" s="18"/>
      <c r="G6" s="19"/>
      <c r="H6" s="19"/>
      <c r="I6" s="19"/>
      <c r="J6" s="19"/>
      <c r="K6" s="20"/>
    </row>
    <row r="7" spans="3:11" x14ac:dyDescent="0.35">
      <c r="C7" s="12" t="s">
        <v>10</v>
      </c>
      <c r="D7" s="13" t="s">
        <v>11</v>
      </c>
      <c r="E7" s="21" t="s">
        <v>12</v>
      </c>
      <c r="F7" s="90">
        <v>0.1</v>
      </c>
      <c r="G7" s="91"/>
      <c r="H7" s="90">
        <v>0.1</v>
      </c>
      <c r="I7" s="91"/>
      <c r="J7" s="90">
        <v>0.1</v>
      </c>
      <c r="K7" s="92"/>
    </row>
    <row r="8" spans="3:11" x14ac:dyDescent="0.35">
      <c r="C8" s="12" t="s">
        <v>13</v>
      </c>
      <c r="D8" s="13" t="s">
        <v>14</v>
      </c>
      <c r="E8" s="22">
        <v>1E-3</v>
      </c>
      <c r="F8" s="23"/>
      <c r="G8" s="23"/>
      <c r="H8" s="23"/>
      <c r="I8" s="23"/>
      <c r="J8" s="23"/>
      <c r="K8" s="24"/>
    </row>
    <row r="9" spans="3:11" ht="15" thickBot="1" x14ac:dyDescent="0.4">
      <c r="C9" s="86"/>
      <c r="D9" s="87"/>
      <c r="E9" s="88"/>
      <c r="F9" s="26"/>
      <c r="G9" s="27"/>
      <c r="H9" s="27"/>
      <c r="I9" s="27"/>
      <c r="J9" s="27"/>
      <c r="K9" s="89"/>
    </row>
    <row r="10" spans="3:11" ht="15" thickBot="1" x14ac:dyDescent="0.4">
      <c r="C10" s="93" t="s">
        <v>15</v>
      </c>
      <c r="D10" s="94"/>
      <c r="E10" s="95"/>
      <c r="F10" s="98" t="s">
        <v>16</v>
      </c>
      <c r="G10" s="99"/>
      <c r="H10" s="98" t="s">
        <v>17</v>
      </c>
      <c r="I10" s="99"/>
      <c r="J10" s="98" t="s">
        <v>18</v>
      </c>
      <c r="K10" s="99"/>
    </row>
    <row r="11" spans="3:11" x14ac:dyDescent="0.35">
      <c r="C11" s="96"/>
      <c r="D11" s="97"/>
      <c r="E11" s="97"/>
      <c r="F11" s="28" t="s">
        <v>19</v>
      </c>
      <c r="G11" s="29">
        <v>0.2</v>
      </c>
      <c r="H11" s="30" t="s">
        <v>20</v>
      </c>
      <c r="I11" s="31">
        <v>-0.2</v>
      </c>
      <c r="J11" s="30" t="s">
        <v>21</v>
      </c>
      <c r="K11" s="32">
        <v>0</v>
      </c>
    </row>
    <row r="12" spans="3:11" x14ac:dyDescent="0.35">
      <c r="C12" s="12" t="s">
        <v>22</v>
      </c>
      <c r="D12" s="13" t="s">
        <v>23</v>
      </c>
      <c r="E12" s="33" t="s">
        <v>24</v>
      </c>
      <c r="F12" s="100">
        <f>+$E$3</f>
        <v>5000000</v>
      </c>
      <c r="G12" s="100"/>
      <c r="H12" s="100">
        <f>+$E$3</f>
        <v>5000000</v>
      </c>
      <c r="I12" s="100"/>
      <c r="J12" s="100">
        <f>+$E$3</f>
        <v>5000000</v>
      </c>
      <c r="K12" s="101"/>
    </row>
    <row r="13" spans="3:11" x14ac:dyDescent="0.35">
      <c r="C13" s="12" t="s">
        <v>25</v>
      </c>
      <c r="D13" s="13" t="s">
        <v>26</v>
      </c>
      <c r="E13" s="33" t="s">
        <v>27</v>
      </c>
      <c r="F13" s="100">
        <f>F12*G11</f>
        <v>1000000</v>
      </c>
      <c r="G13" s="100"/>
      <c r="H13" s="100">
        <f>H12*I11</f>
        <v>-1000000</v>
      </c>
      <c r="I13" s="100"/>
      <c r="J13" s="102">
        <f>J12*K11</f>
        <v>0</v>
      </c>
      <c r="K13" s="103"/>
    </row>
    <row r="14" spans="3:11" x14ac:dyDescent="0.35">
      <c r="C14" s="12" t="s">
        <v>28</v>
      </c>
      <c r="D14" s="13" t="s">
        <v>29</v>
      </c>
      <c r="E14" s="33" t="s">
        <v>30</v>
      </c>
      <c r="F14" s="100">
        <f>F12+F13</f>
        <v>6000000</v>
      </c>
      <c r="G14" s="100"/>
      <c r="H14" s="100">
        <f>H12+H13</f>
        <v>4000000</v>
      </c>
      <c r="I14" s="100"/>
      <c r="J14" s="100">
        <f>J12+J13</f>
        <v>5000000</v>
      </c>
      <c r="K14" s="101"/>
    </row>
    <row r="15" spans="3:11" x14ac:dyDescent="0.35">
      <c r="C15" s="104"/>
      <c r="D15" s="105"/>
      <c r="E15" s="105"/>
      <c r="F15" s="105"/>
      <c r="G15" s="105"/>
      <c r="H15" s="105"/>
      <c r="I15" s="105"/>
      <c r="J15" s="105"/>
      <c r="K15" s="106"/>
    </row>
    <row r="16" spans="3:11" x14ac:dyDescent="0.35">
      <c r="C16" s="12" t="s">
        <v>31</v>
      </c>
      <c r="D16" s="13" t="s">
        <v>32</v>
      </c>
      <c r="E16" s="33" t="s">
        <v>33</v>
      </c>
      <c r="F16" s="107">
        <f>(F12+F14)/2</f>
        <v>5500000</v>
      </c>
      <c r="G16" s="107"/>
      <c r="H16" s="107">
        <f>(H12+H14)/2</f>
        <v>4500000</v>
      </c>
      <c r="I16" s="107"/>
      <c r="J16" s="107">
        <f>(J12+J14)/2</f>
        <v>5000000</v>
      </c>
      <c r="K16" s="108"/>
    </row>
    <row r="17" spans="3:11" x14ac:dyDescent="0.35">
      <c r="C17" s="104"/>
      <c r="D17" s="105"/>
      <c r="E17" s="105"/>
      <c r="F17" s="105"/>
      <c r="G17" s="105"/>
      <c r="H17" s="105"/>
      <c r="I17" s="105"/>
      <c r="J17" s="105"/>
      <c r="K17" s="106"/>
    </row>
    <row r="18" spans="3:11" x14ac:dyDescent="0.35">
      <c r="C18" s="12" t="s">
        <v>34</v>
      </c>
      <c r="D18" s="13" t="s">
        <v>35</v>
      </c>
      <c r="E18" s="33" t="s">
        <v>36</v>
      </c>
      <c r="F18" s="100">
        <f>+F16*-$E$5</f>
        <v>-5500</v>
      </c>
      <c r="G18" s="100"/>
      <c r="H18" s="100">
        <f>+H16*-$E$5</f>
        <v>-4500</v>
      </c>
      <c r="I18" s="100"/>
      <c r="J18" s="100">
        <f>+J16*-$E$5</f>
        <v>-5000</v>
      </c>
      <c r="K18" s="101"/>
    </row>
    <row r="19" spans="3:11" x14ac:dyDescent="0.35">
      <c r="C19" s="12" t="s">
        <v>37</v>
      </c>
      <c r="D19" s="13" t="s">
        <v>38</v>
      </c>
      <c r="E19" s="33" t="s">
        <v>39</v>
      </c>
      <c r="F19" s="100">
        <f>+F16*-$E$8</f>
        <v>-5500</v>
      </c>
      <c r="G19" s="100"/>
      <c r="H19" s="100">
        <f>+H16*-$E$8</f>
        <v>-4500</v>
      </c>
      <c r="I19" s="100"/>
      <c r="J19" s="100">
        <f>+J16*-$E$8</f>
        <v>-5000</v>
      </c>
      <c r="K19" s="101"/>
    </row>
    <row r="20" spans="3:11" x14ac:dyDescent="0.35">
      <c r="C20" s="12" t="s">
        <v>40</v>
      </c>
      <c r="D20" s="13" t="s">
        <v>41</v>
      </c>
      <c r="E20" s="25" t="s">
        <v>92</v>
      </c>
      <c r="F20" s="100">
        <f>+(F16+F18+F19)*-$E$4</f>
        <v>-82335</v>
      </c>
      <c r="G20" s="100"/>
      <c r="H20" s="100">
        <f t="shared" ref="H20" si="0">+(H16+H18+H19)*-$E$4</f>
        <v>-67365</v>
      </c>
      <c r="I20" s="100"/>
      <c r="J20" s="100">
        <f t="shared" ref="J20" si="1">+(J16+J18+J19)*-$E$4</f>
        <v>-74850</v>
      </c>
      <c r="K20" s="101"/>
    </row>
    <row r="21" spans="3:11" x14ac:dyDescent="0.35">
      <c r="C21" s="12" t="s">
        <v>42</v>
      </c>
      <c r="D21" s="13" t="s">
        <v>43</v>
      </c>
      <c r="E21" s="25" t="s">
        <v>44</v>
      </c>
      <c r="F21" s="100">
        <f>+F18+F20+F19</f>
        <v>-93335</v>
      </c>
      <c r="G21" s="100"/>
      <c r="H21" s="100">
        <f>+H18+H20+H19</f>
        <v>-76365</v>
      </c>
      <c r="I21" s="100"/>
      <c r="J21" s="100">
        <f>+J18+J20+J19</f>
        <v>-84850</v>
      </c>
      <c r="K21" s="101"/>
    </row>
    <row r="22" spans="3:11" x14ac:dyDescent="0.35">
      <c r="C22" s="104"/>
      <c r="D22" s="105"/>
      <c r="E22" s="105"/>
      <c r="F22" s="105"/>
      <c r="G22" s="105"/>
      <c r="H22" s="105"/>
      <c r="I22" s="105"/>
      <c r="J22" s="105"/>
      <c r="K22" s="106"/>
    </row>
    <row r="23" spans="3:11" x14ac:dyDescent="0.35">
      <c r="C23" s="12" t="s">
        <v>45</v>
      </c>
      <c r="D23" s="13" t="s">
        <v>46</v>
      </c>
      <c r="E23" s="25" t="s">
        <v>47</v>
      </c>
      <c r="F23" s="100">
        <f>F14+F21</f>
        <v>5906665</v>
      </c>
      <c r="G23" s="100"/>
      <c r="H23" s="100">
        <f>H14+H21</f>
        <v>3923635</v>
      </c>
      <c r="I23" s="100"/>
      <c r="J23" s="100">
        <f>J14+J21</f>
        <v>4915150</v>
      </c>
      <c r="K23" s="101"/>
    </row>
    <row r="24" spans="3:11" ht="29" x14ac:dyDescent="0.35">
      <c r="C24" s="12" t="s">
        <v>48</v>
      </c>
      <c r="D24" s="13" t="s">
        <v>49</v>
      </c>
      <c r="E24" s="25" t="s">
        <v>23</v>
      </c>
      <c r="F24" s="100">
        <f>F12</f>
        <v>5000000</v>
      </c>
      <c r="G24" s="100"/>
      <c r="H24" s="100">
        <f>H12</f>
        <v>5000000</v>
      </c>
      <c r="I24" s="100"/>
      <c r="J24" s="100">
        <f>J12</f>
        <v>5000000</v>
      </c>
      <c r="K24" s="101"/>
    </row>
    <row r="25" spans="3:11" x14ac:dyDescent="0.35">
      <c r="C25" s="36" t="s">
        <v>50</v>
      </c>
      <c r="D25" s="13" t="s">
        <v>51</v>
      </c>
      <c r="E25" s="37" t="s">
        <v>52</v>
      </c>
      <c r="F25" s="100">
        <f>(F12*(1+F7))</f>
        <v>5500000</v>
      </c>
      <c r="G25" s="100"/>
      <c r="H25" s="100">
        <f t="shared" ref="H25" si="2">(H12*(1+H7))</f>
        <v>5500000</v>
      </c>
      <c r="I25" s="100"/>
      <c r="J25" s="100">
        <f t="shared" ref="J25" si="3">(J12*(1+J7))</f>
        <v>5500000</v>
      </c>
      <c r="K25" s="101"/>
    </row>
    <row r="26" spans="3:11" ht="43.5" x14ac:dyDescent="0.35">
      <c r="C26" s="12" t="s">
        <v>53</v>
      </c>
      <c r="D26" s="13" t="s">
        <v>54</v>
      </c>
      <c r="E26" s="25" t="s">
        <v>55</v>
      </c>
      <c r="F26" s="100" t="str">
        <f>IF(AND(F23&gt;F25,F23&gt;F24),("Yes"),("No Pfee"))</f>
        <v>Yes</v>
      </c>
      <c r="G26" s="100"/>
      <c r="H26" s="100" t="str">
        <f t="shared" ref="H26" si="4">IF(AND(H23&gt;H25,H23&gt;H24),("Yes"),("No Pfee"))</f>
        <v>No Pfee</v>
      </c>
      <c r="I26" s="100"/>
      <c r="J26" s="100" t="str">
        <f t="shared" ref="J26" si="5">IF(AND(J23&gt;J25,J23&gt;J24),("Yes"),("No Pfee"))</f>
        <v>No Pfee</v>
      </c>
      <c r="K26" s="101"/>
    </row>
    <row r="27" spans="3:11" x14ac:dyDescent="0.35">
      <c r="C27" s="109" t="s">
        <v>56</v>
      </c>
      <c r="D27" s="110"/>
      <c r="E27" s="110"/>
      <c r="F27" s="110"/>
      <c r="G27" s="110"/>
      <c r="H27" s="110"/>
      <c r="I27" s="110"/>
      <c r="J27" s="110"/>
      <c r="K27" s="111"/>
    </row>
    <row r="28" spans="3:11" ht="43.5" x14ac:dyDescent="0.35">
      <c r="C28" s="12" t="s">
        <v>57</v>
      </c>
      <c r="D28" s="13" t="s">
        <v>58</v>
      </c>
      <c r="E28" s="25" t="s">
        <v>91</v>
      </c>
      <c r="F28" s="100">
        <f>+IF(F26="Yes",IF(F25&gt;F24,(F23-F25),(F23-F24)),(0))</f>
        <v>406665</v>
      </c>
      <c r="G28" s="100"/>
      <c r="H28" s="100">
        <f t="shared" ref="H28" si="6">+IF(H26="Yes",IF(H25&gt;H24,(H23-H25),(H23-H24)),(0))</f>
        <v>0</v>
      </c>
      <c r="I28" s="100"/>
      <c r="J28" s="100">
        <f t="shared" ref="J28" si="7">+IF(J26="Yes",IF(J25&gt;J24,(J23-J25),(J23-J24)),(0))</f>
        <v>0</v>
      </c>
      <c r="K28" s="101"/>
    </row>
    <row r="29" spans="3:11" x14ac:dyDescent="0.35">
      <c r="C29" s="38" t="s">
        <v>59</v>
      </c>
      <c r="D29" s="13" t="s">
        <v>60</v>
      </c>
      <c r="E29" s="37" t="s">
        <v>61</v>
      </c>
      <c r="F29" s="100">
        <f>+F28*-$E$6</f>
        <v>-60999.75</v>
      </c>
      <c r="G29" s="100"/>
      <c r="H29" s="100">
        <f t="shared" ref="H29" si="8">+H28*-$E$6</f>
        <v>0</v>
      </c>
      <c r="I29" s="100"/>
      <c r="J29" s="100">
        <f t="shared" ref="J29" si="9">+J28*-$E$6</f>
        <v>0</v>
      </c>
      <c r="K29" s="101"/>
    </row>
    <row r="30" spans="3:11" x14ac:dyDescent="0.35">
      <c r="C30" s="34"/>
      <c r="D30" s="13"/>
      <c r="E30" s="13"/>
      <c r="F30" s="13"/>
      <c r="G30" s="13"/>
      <c r="H30" s="13"/>
      <c r="I30" s="13"/>
      <c r="J30" s="13"/>
      <c r="K30" s="35"/>
    </row>
    <row r="31" spans="3:11" ht="29" x14ac:dyDescent="0.35">
      <c r="C31" s="12" t="s">
        <v>62</v>
      </c>
      <c r="D31" s="13" t="s">
        <v>63</v>
      </c>
      <c r="E31" s="25" t="s">
        <v>64</v>
      </c>
      <c r="F31" s="100">
        <f>+F23+F29</f>
        <v>5845665.25</v>
      </c>
      <c r="G31" s="100"/>
      <c r="H31" s="100">
        <f>+H23+H29</f>
        <v>3923635</v>
      </c>
      <c r="I31" s="100"/>
      <c r="J31" s="100">
        <f>+J23+J29</f>
        <v>4915150</v>
      </c>
      <c r="K31" s="101"/>
    </row>
    <row r="32" spans="3:11" x14ac:dyDescent="0.35">
      <c r="C32" s="12" t="s">
        <v>65</v>
      </c>
      <c r="D32" s="13" t="s">
        <v>66</v>
      </c>
      <c r="E32" s="25" t="s">
        <v>67</v>
      </c>
      <c r="F32" s="115">
        <f>+F31/F12-1</f>
        <v>0.1691330499999999</v>
      </c>
      <c r="G32" s="115"/>
      <c r="H32" s="115">
        <f>+H31/H12-1</f>
        <v>-0.21527300000000005</v>
      </c>
      <c r="I32" s="115"/>
      <c r="J32" s="115">
        <f>+J31/J12-1</f>
        <v>-1.6970000000000041E-2</v>
      </c>
      <c r="K32" s="116"/>
    </row>
    <row r="33" spans="3:11" x14ac:dyDescent="0.35">
      <c r="C33" s="34"/>
      <c r="D33" s="13"/>
      <c r="E33" s="13"/>
      <c r="F33" s="13"/>
      <c r="G33" s="13"/>
      <c r="H33" s="13"/>
      <c r="I33" s="13"/>
      <c r="J33" s="13"/>
      <c r="K33" s="35"/>
    </row>
    <row r="34" spans="3:11" ht="29.5" thickBot="1" x14ac:dyDescent="0.4">
      <c r="C34" s="39" t="s">
        <v>68</v>
      </c>
      <c r="D34" s="40" t="s">
        <v>69</v>
      </c>
      <c r="E34" s="41" t="s">
        <v>70</v>
      </c>
      <c r="F34" s="112">
        <f>+MAX(F24,F31)</f>
        <v>5845665.25</v>
      </c>
      <c r="G34" s="112"/>
      <c r="H34" s="112">
        <f>+MAX(H24,H31)</f>
        <v>5000000</v>
      </c>
      <c r="I34" s="112"/>
      <c r="J34" s="112">
        <f>+MAX(J24,J31)</f>
        <v>5000000</v>
      </c>
      <c r="K34" s="113"/>
    </row>
    <row r="35" spans="3:11" x14ac:dyDescent="0.35">
      <c r="C35" s="114" t="s">
        <v>71</v>
      </c>
      <c r="D35" s="114"/>
      <c r="E35" s="114"/>
      <c r="F35" s="114"/>
      <c r="G35" s="114"/>
      <c r="H35" s="114"/>
      <c r="I35" s="114"/>
      <c r="J35" s="114"/>
      <c r="K35" s="114"/>
    </row>
  </sheetData>
  <sheetProtection algorithmName="SHA-512" hashValue="oclWuek5jw885nWxKJSonjBKhErNpcc5YsnpheNYcaK2QSadeIVsipEDuHCwBCuFbnEiY5s2pPs/X3iHp+GO4g==" saltValue="6PGkcMdJeA+ILi34/DYWWg==" spinCount="100000" sheet="1" objects="1" scenarios="1"/>
  <mergeCells count="63">
    <mergeCell ref="F34:G34"/>
    <mergeCell ref="H34:I34"/>
    <mergeCell ref="J34:K34"/>
    <mergeCell ref="C35:K35"/>
    <mergeCell ref="F31:G31"/>
    <mergeCell ref="H31:I31"/>
    <mergeCell ref="J31:K31"/>
    <mergeCell ref="F32:G32"/>
    <mergeCell ref="H32:I32"/>
    <mergeCell ref="J32:K32"/>
    <mergeCell ref="C27:K27"/>
    <mergeCell ref="F28:G28"/>
    <mergeCell ref="H28:I28"/>
    <mergeCell ref="J28:K28"/>
    <mergeCell ref="F29:G29"/>
    <mergeCell ref="H29:I29"/>
    <mergeCell ref="J29:K29"/>
    <mergeCell ref="F25:G25"/>
    <mergeCell ref="H25:I25"/>
    <mergeCell ref="J25:K25"/>
    <mergeCell ref="F26:G26"/>
    <mergeCell ref="H26:I26"/>
    <mergeCell ref="J26:K26"/>
    <mergeCell ref="C22:K22"/>
    <mergeCell ref="F23:G23"/>
    <mergeCell ref="H23:I23"/>
    <mergeCell ref="J23:K23"/>
    <mergeCell ref="F24:G24"/>
    <mergeCell ref="H24:I24"/>
    <mergeCell ref="J24:K24"/>
    <mergeCell ref="F20:G20"/>
    <mergeCell ref="H20:I20"/>
    <mergeCell ref="J20:K20"/>
    <mergeCell ref="F21:G21"/>
    <mergeCell ref="H21:I21"/>
    <mergeCell ref="J21:K21"/>
    <mergeCell ref="C17:K17"/>
    <mergeCell ref="F18:G18"/>
    <mergeCell ref="H18:I18"/>
    <mergeCell ref="J18:K18"/>
    <mergeCell ref="F19:G19"/>
    <mergeCell ref="H19:I19"/>
    <mergeCell ref="J19:K19"/>
    <mergeCell ref="F14:G14"/>
    <mergeCell ref="H14:I14"/>
    <mergeCell ref="J14:K14"/>
    <mergeCell ref="C15:K15"/>
    <mergeCell ref="F16:G16"/>
    <mergeCell ref="H16:I16"/>
    <mergeCell ref="J16:K16"/>
    <mergeCell ref="F12:G12"/>
    <mergeCell ref="H12:I12"/>
    <mergeCell ref="J12:K12"/>
    <mergeCell ref="F13:G13"/>
    <mergeCell ref="H13:I13"/>
    <mergeCell ref="J13:K13"/>
    <mergeCell ref="F7:G7"/>
    <mergeCell ref="H7:I7"/>
    <mergeCell ref="J7:K7"/>
    <mergeCell ref="C10:E11"/>
    <mergeCell ref="F10:G10"/>
    <mergeCell ref="H10:I10"/>
    <mergeCell ref="J10:K10"/>
  </mergeCells>
  <printOptions horizontalCentered="1"/>
  <pageMargins left="0.7" right="0.7" top="0.75" bottom="0.75" header="0.3" footer="0.3"/>
  <pageSetup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CD38-D0D2-41EF-94A9-C2E2B92577B7}">
  <dimension ref="B1:Z982"/>
  <sheetViews>
    <sheetView showGridLines="0" topLeftCell="A6" zoomScale="80" zoomScaleNormal="80" workbookViewId="0">
      <selection activeCell="E7" sqref="E7"/>
    </sheetView>
  </sheetViews>
  <sheetFormatPr defaultColWidth="14.453125" defaultRowHeight="15" customHeight="1" x14ac:dyDescent="0.35"/>
  <cols>
    <col min="1" max="1" width="14.453125" style="42"/>
    <col min="2" max="2" width="4.1796875" style="42" customWidth="1"/>
    <col min="3" max="3" width="48" style="42" customWidth="1"/>
    <col min="4" max="4" width="8" style="42" customWidth="1"/>
    <col min="5" max="5" width="14.7265625" style="42" customWidth="1"/>
    <col min="6" max="6" width="12.81640625" style="42" customWidth="1"/>
    <col min="7" max="7" width="7.1796875" style="42" customWidth="1"/>
    <col min="8" max="8" width="14.7265625" style="42" customWidth="1"/>
    <col min="9" max="9" width="8.1796875" style="42" customWidth="1"/>
    <col min="10" max="10" width="13.7265625" style="42" customWidth="1"/>
    <col min="11" max="11" width="6.1796875" style="42" customWidth="1"/>
    <col min="12" max="12" width="13.7265625" style="42" customWidth="1"/>
    <col min="13" max="13" width="6.1796875" style="42" customWidth="1"/>
    <col min="14" max="14" width="13" style="42" customWidth="1"/>
    <col min="15" max="15" width="6.1796875" style="42" customWidth="1"/>
    <col min="16" max="16" width="14.7265625" style="42" customWidth="1"/>
    <col min="17" max="17" width="11" style="42" customWidth="1"/>
    <col min="18" max="18" width="8.81640625" style="42" customWidth="1"/>
    <col min="19" max="19" width="17.26953125" style="42" customWidth="1"/>
    <col min="20" max="20" width="8.81640625" style="42" customWidth="1"/>
    <col min="21" max="21" width="20.1796875" style="42" customWidth="1"/>
    <col min="22" max="26" width="8.81640625" style="42" customWidth="1"/>
    <col min="27" max="16384" width="14.453125" style="42"/>
  </cols>
  <sheetData>
    <row r="1" spans="2:26" ht="15" customHeight="1" thickBot="1" x14ac:dyDescent="0.4">
      <c r="C1" s="43" t="s">
        <v>0</v>
      </c>
    </row>
    <row r="2" spans="2:26" ht="44" thickBot="1" x14ac:dyDescent="0.4">
      <c r="B2" s="44"/>
      <c r="C2" s="45"/>
      <c r="D2" s="46"/>
      <c r="E2" s="47" t="s">
        <v>90</v>
      </c>
      <c r="F2" s="123" t="s">
        <v>72</v>
      </c>
      <c r="G2" s="124"/>
      <c r="H2" s="123" t="s">
        <v>73</v>
      </c>
      <c r="I2" s="124"/>
      <c r="J2" s="123" t="s">
        <v>74</v>
      </c>
      <c r="K2" s="124"/>
      <c r="L2" s="123" t="s">
        <v>75</v>
      </c>
      <c r="M2" s="124"/>
      <c r="N2" s="123" t="s">
        <v>76</v>
      </c>
      <c r="O2" s="124"/>
    </row>
    <row r="3" spans="2:26" ht="14.5" x14ac:dyDescent="0.35">
      <c r="B3" s="44"/>
      <c r="C3" s="48" t="s">
        <v>1</v>
      </c>
      <c r="D3" s="49"/>
      <c r="E3" s="50"/>
      <c r="F3" s="44"/>
      <c r="G3" s="44"/>
      <c r="H3" s="44"/>
      <c r="I3" s="44"/>
      <c r="J3" s="44"/>
      <c r="K3" s="44"/>
      <c r="L3" s="44"/>
      <c r="M3" s="44"/>
      <c r="N3" s="44"/>
      <c r="O3" s="51"/>
    </row>
    <row r="4" spans="2:26" ht="14.5" x14ac:dyDescent="0.35">
      <c r="B4" s="44"/>
      <c r="C4" s="52" t="s">
        <v>2</v>
      </c>
      <c r="D4" s="53" t="s">
        <v>3</v>
      </c>
      <c r="E4" s="54">
        <v>5000000</v>
      </c>
      <c r="F4" s="44"/>
      <c r="G4" s="44"/>
      <c r="H4" s="44"/>
      <c r="I4" s="44"/>
      <c r="J4" s="44"/>
      <c r="K4" s="44"/>
      <c r="L4" s="44"/>
      <c r="M4" s="44"/>
      <c r="N4" s="44"/>
      <c r="O4" s="51"/>
    </row>
    <row r="5" spans="2:26" ht="14.5" x14ac:dyDescent="0.35">
      <c r="B5" s="44"/>
      <c r="C5" s="52" t="s">
        <v>4</v>
      </c>
      <c r="D5" s="53" t="s">
        <v>5</v>
      </c>
      <c r="E5" s="55">
        <v>1.4999999999999999E-2</v>
      </c>
      <c r="F5" s="44"/>
      <c r="G5" s="44"/>
      <c r="H5" s="44"/>
      <c r="I5" s="44"/>
      <c r="J5" s="44"/>
      <c r="K5" s="44"/>
      <c r="L5" s="44"/>
      <c r="M5" s="44"/>
      <c r="N5" s="44"/>
      <c r="O5" s="51"/>
    </row>
    <row r="6" spans="2:26" ht="14.5" x14ac:dyDescent="0.35">
      <c r="B6" s="44"/>
      <c r="C6" s="52" t="s">
        <v>6</v>
      </c>
      <c r="D6" s="53" t="s">
        <v>7</v>
      </c>
      <c r="E6" s="55">
        <v>5.0000000000000001E-3</v>
      </c>
      <c r="F6" s="44"/>
      <c r="G6" s="44"/>
      <c r="H6" s="44"/>
      <c r="I6" s="44"/>
      <c r="J6" s="44"/>
      <c r="K6" s="44"/>
      <c r="L6" s="44"/>
      <c r="M6" s="44"/>
      <c r="N6" s="44"/>
      <c r="O6" s="51"/>
    </row>
    <row r="7" spans="2:26" ht="14.5" x14ac:dyDescent="0.35">
      <c r="B7" s="44"/>
      <c r="C7" s="52" t="s">
        <v>77</v>
      </c>
      <c r="D7" s="53" t="s">
        <v>9</v>
      </c>
      <c r="E7" s="55">
        <v>0.2</v>
      </c>
      <c r="F7" s="44"/>
      <c r="G7" s="44"/>
      <c r="H7" s="44"/>
      <c r="I7" s="44"/>
      <c r="J7" s="44"/>
      <c r="K7" s="44"/>
      <c r="L7" s="44"/>
      <c r="M7" s="44"/>
      <c r="N7" s="44"/>
      <c r="O7" s="51"/>
    </row>
    <row r="8" spans="2:26" ht="29" x14ac:dyDescent="0.35">
      <c r="B8" s="44"/>
      <c r="C8" s="52" t="s">
        <v>10</v>
      </c>
      <c r="D8" s="53" t="s">
        <v>11</v>
      </c>
      <c r="E8" s="56" t="s">
        <v>12</v>
      </c>
      <c r="F8" s="125">
        <v>0.08</v>
      </c>
      <c r="G8" s="125"/>
      <c r="H8" s="126">
        <v>0.08</v>
      </c>
      <c r="I8" s="126"/>
      <c r="J8" s="126">
        <v>0.08</v>
      </c>
      <c r="K8" s="126"/>
      <c r="L8" s="126">
        <v>0.08</v>
      </c>
      <c r="M8" s="126"/>
      <c r="N8" s="126">
        <v>0.08</v>
      </c>
      <c r="O8" s="127"/>
    </row>
    <row r="9" spans="2:26" ht="28.5" customHeight="1" thickBot="1" x14ac:dyDescent="0.4">
      <c r="B9" s="44"/>
      <c r="C9" s="57" t="s">
        <v>13</v>
      </c>
      <c r="D9" s="58" t="s">
        <v>14</v>
      </c>
      <c r="E9" s="59">
        <v>3.0000000000000001E-3</v>
      </c>
      <c r="F9" s="60"/>
      <c r="G9" s="60"/>
      <c r="H9" s="60"/>
      <c r="I9" s="60"/>
      <c r="J9" s="60"/>
      <c r="K9" s="60"/>
      <c r="L9" s="60"/>
      <c r="M9" s="60"/>
      <c r="N9" s="60"/>
      <c r="O9" s="61"/>
      <c r="P9" s="44"/>
    </row>
    <row r="10" spans="2:26" thickBot="1" x14ac:dyDescent="0.4">
      <c r="B10" s="44"/>
      <c r="C10" s="62"/>
      <c r="D10" s="63"/>
      <c r="E10" s="64"/>
      <c r="F10" s="65"/>
      <c r="G10" s="44"/>
      <c r="H10" s="44"/>
      <c r="I10" s="44"/>
      <c r="J10" s="44"/>
      <c r="K10" s="44"/>
      <c r="L10" s="44"/>
      <c r="M10" s="44"/>
      <c r="N10" s="44"/>
      <c r="O10" s="66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2:26" thickBot="1" x14ac:dyDescent="0.4">
      <c r="B11" s="44"/>
      <c r="C11" s="117" t="s">
        <v>78</v>
      </c>
      <c r="D11" s="118"/>
      <c r="E11" s="119"/>
      <c r="F11" s="123" t="s">
        <v>72</v>
      </c>
      <c r="G11" s="124"/>
      <c r="H11" s="123" t="s">
        <v>73</v>
      </c>
      <c r="I11" s="124"/>
      <c r="J11" s="123" t="s">
        <v>74</v>
      </c>
      <c r="K11" s="124"/>
      <c r="L11" s="123" t="s">
        <v>75</v>
      </c>
      <c r="M11" s="124"/>
      <c r="N11" s="123" t="s">
        <v>76</v>
      </c>
      <c r="O11" s="12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2:26" thickBot="1" x14ac:dyDescent="0.4">
      <c r="B12" s="44"/>
      <c r="C12" s="120"/>
      <c r="D12" s="121"/>
      <c r="E12" s="122"/>
      <c r="F12" s="67" t="s">
        <v>79</v>
      </c>
      <c r="G12" s="68">
        <v>0.2</v>
      </c>
      <c r="H12" s="69" t="s">
        <v>79</v>
      </c>
      <c r="I12" s="70">
        <v>0.18</v>
      </c>
      <c r="J12" s="69" t="s">
        <v>79</v>
      </c>
      <c r="K12" s="70">
        <v>-0.05</v>
      </c>
      <c r="L12" s="69" t="s">
        <v>79</v>
      </c>
      <c r="M12" s="70">
        <v>0.12</v>
      </c>
      <c r="N12" s="69" t="s">
        <v>79</v>
      </c>
      <c r="O12" s="71">
        <v>0.2</v>
      </c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2:26" ht="14.5" x14ac:dyDescent="0.35">
      <c r="B13" s="44"/>
      <c r="C13" s="52" t="s">
        <v>80</v>
      </c>
      <c r="D13" s="53" t="s">
        <v>23</v>
      </c>
      <c r="E13" s="72" t="s">
        <v>24</v>
      </c>
      <c r="F13" s="128">
        <f>E4</f>
        <v>5000000</v>
      </c>
      <c r="G13" s="129"/>
      <c r="H13" s="128">
        <f>F32</f>
        <v>5778800</v>
      </c>
      <c r="I13" s="129"/>
      <c r="J13" s="128">
        <f>H32</f>
        <v>6505687.5872</v>
      </c>
      <c r="K13" s="129"/>
      <c r="L13" s="128">
        <f>J32</f>
        <v>6034513.1636970406</v>
      </c>
      <c r="M13" s="129"/>
      <c r="N13" s="128">
        <f>L32</f>
        <v>6611533.312409752</v>
      </c>
      <c r="O13" s="130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2:26" ht="14.5" x14ac:dyDescent="0.35">
      <c r="B14" s="44"/>
      <c r="C14" s="52" t="s">
        <v>25</v>
      </c>
      <c r="D14" s="53" t="s">
        <v>26</v>
      </c>
      <c r="E14" s="72" t="s">
        <v>27</v>
      </c>
      <c r="F14" s="131">
        <f>F13*G12</f>
        <v>1000000</v>
      </c>
      <c r="G14" s="132"/>
      <c r="H14" s="131">
        <f>H13*I12</f>
        <v>1040184</v>
      </c>
      <c r="I14" s="132"/>
      <c r="J14" s="131">
        <f>J13*K12</f>
        <v>-325284.37936000002</v>
      </c>
      <c r="K14" s="132"/>
      <c r="L14" s="131">
        <f>L13*M12</f>
        <v>724141.57964364486</v>
      </c>
      <c r="M14" s="132"/>
      <c r="N14" s="131">
        <f>N13*O12</f>
        <v>1322306.6624819506</v>
      </c>
      <c r="O14" s="133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2:26" ht="14.5" x14ac:dyDescent="0.35">
      <c r="B15" s="44"/>
      <c r="C15" s="52" t="s">
        <v>28</v>
      </c>
      <c r="D15" s="53" t="s">
        <v>29</v>
      </c>
      <c r="E15" s="72" t="s">
        <v>30</v>
      </c>
      <c r="F15" s="131">
        <f>F13+F14</f>
        <v>6000000</v>
      </c>
      <c r="G15" s="132"/>
      <c r="H15" s="131">
        <f>H13+H14</f>
        <v>6818984</v>
      </c>
      <c r="I15" s="132"/>
      <c r="J15" s="131">
        <f>J13+J14</f>
        <v>6180403.2078400003</v>
      </c>
      <c r="K15" s="132"/>
      <c r="L15" s="131">
        <f>L13+L14</f>
        <v>6758654.743340686</v>
      </c>
      <c r="M15" s="132"/>
      <c r="N15" s="131">
        <f>N13+N14</f>
        <v>7933839.9748917026</v>
      </c>
      <c r="O15" s="133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2:26" ht="14.5" x14ac:dyDescent="0.35">
      <c r="B16" s="44"/>
      <c r="C16" s="136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40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2:26" ht="14.5" x14ac:dyDescent="0.35">
      <c r="B17" s="44"/>
      <c r="C17" s="52" t="s">
        <v>31</v>
      </c>
      <c r="D17" s="53" t="s">
        <v>32</v>
      </c>
      <c r="E17" s="33" t="s">
        <v>33</v>
      </c>
      <c r="F17" s="131">
        <f>(F15+F13)/2</f>
        <v>5500000</v>
      </c>
      <c r="G17" s="134"/>
      <c r="H17" s="131">
        <f>(H15+H13)/2</f>
        <v>6298892</v>
      </c>
      <c r="I17" s="134"/>
      <c r="J17" s="131">
        <f>(J15+J13)/2</f>
        <v>6343045.3975200001</v>
      </c>
      <c r="K17" s="134"/>
      <c r="L17" s="131">
        <f>(L15+L13)/2</f>
        <v>6396583.9535188638</v>
      </c>
      <c r="M17" s="134"/>
      <c r="N17" s="131">
        <f>(N15+N13)/2</f>
        <v>7272686.6436507273</v>
      </c>
      <c r="O17" s="135"/>
      <c r="P17" s="44"/>
      <c r="Q17" s="73"/>
      <c r="R17" s="73"/>
      <c r="S17" s="44"/>
      <c r="T17" s="44"/>
      <c r="U17" s="44"/>
      <c r="V17" s="44"/>
      <c r="W17" s="44"/>
      <c r="X17" s="44"/>
      <c r="Y17" s="44"/>
      <c r="Z17" s="44"/>
    </row>
    <row r="18" spans="2:26" ht="14.5" x14ac:dyDescent="0.35">
      <c r="B18" s="44"/>
      <c r="C18" s="136"/>
      <c r="D18" s="121"/>
      <c r="E18" s="121"/>
      <c r="F18" s="121"/>
      <c r="G18" s="121"/>
      <c r="H18" s="121"/>
      <c r="I18" s="121"/>
      <c r="J18" s="121"/>
      <c r="K18" s="121"/>
      <c r="L18" s="137"/>
      <c r="M18" s="138"/>
      <c r="N18" s="137"/>
      <c r="O18" s="139"/>
      <c r="P18" s="44"/>
      <c r="Q18" s="73"/>
      <c r="R18" s="73"/>
      <c r="S18" s="44"/>
      <c r="T18" s="44"/>
      <c r="U18" s="44"/>
      <c r="V18" s="44"/>
      <c r="W18" s="44"/>
      <c r="X18" s="44"/>
      <c r="Y18" s="44"/>
      <c r="Z18" s="44"/>
    </row>
    <row r="19" spans="2:26" ht="14.5" x14ac:dyDescent="0.35">
      <c r="B19" s="44"/>
      <c r="C19" s="52" t="s">
        <v>34</v>
      </c>
      <c r="D19" s="53" t="s">
        <v>35</v>
      </c>
      <c r="E19" s="72" t="s">
        <v>36</v>
      </c>
      <c r="F19" s="131">
        <f>$E$6*-F17</f>
        <v>-27500</v>
      </c>
      <c r="G19" s="132"/>
      <c r="H19" s="131">
        <f>$E$6*-H17</f>
        <v>-31494.46</v>
      </c>
      <c r="I19" s="132"/>
      <c r="J19" s="131">
        <f>$E$6*-J17</f>
        <v>-31715.226987600003</v>
      </c>
      <c r="K19" s="132"/>
      <c r="L19" s="131">
        <f>$E$6*-L17</f>
        <v>-31982.919767594318</v>
      </c>
      <c r="M19" s="132"/>
      <c r="N19" s="131">
        <f>$E$6*-N17</f>
        <v>-36363.433218253638</v>
      </c>
      <c r="O19" s="133"/>
      <c r="P19" s="44"/>
      <c r="Q19" s="73"/>
      <c r="R19" s="73"/>
      <c r="S19" s="44"/>
      <c r="T19" s="44"/>
      <c r="U19" s="44"/>
      <c r="V19" s="44"/>
      <c r="W19" s="44"/>
      <c r="X19" s="44"/>
      <c r="Y19" s="44"/>
      <c r="Z19" s="44"/>
    </row>
    <row r="20" spans="2:26" ht="14.5" x14ac:dyDescent="0.35">
      <c r="B20" s="44"/>
      <c r="C20" s="52" t="s">
        <v>37</v>
      </c>
      <c r="D20" s="53" t="s">
        <v>38</v>
      </c>
      <c r="E20" s="72" t="s">
        <v>39</v>
      </c>
      <c r="F20" s="131">
        <f>$E$9*-F17</f>
        <v>-16500</v>
      </c>
      <c r="G20" s="132"/>
      <c r="H20" s="131">
        <f>$E$9*-H17</f>
        <v>-18896.675999999999</v>
      </c>
      <c r="I20" s="132"/>
      <c r="J20" s="131">
        <f>$E$9*-J17</f>
        <v>-19029.136192559999</v>
      </c>
      <c r="K20" s="132"/>
      <c r="L20" s="131">
        <f>$E$9*-L17</f>
        <v>-19189.751860556593</v>
      </c>
      <c r="M20" s="132"/>
      <c r="N20" s="131">
        <f>$E$9*-N17</f>
        <v>-21818.059930952182</v>
      </c>
      <c r="O20" s="133"/>
      <c r="P20" s="44"/>
      <c r="Q20" s="73"/>
      <c r="R20" s="73"/>
      <c r="S20" s="44"/>
      <c r="T20" s="44"/>
      <c r="U20" s="44"/>
      <c r="V20" s="44"/>
      <c r="W20" s="44"/>
      <c r="X20" s="44"/>
      <c r="Y20" s="44"/>
      <c r="Z20" s="44"/>
    </row>
    <row r="21" spans="2:26" ht="14.5" x14ac:dyDescent="0.35">
      <c r="B21" s="44"/>
      <c r="C21" s="52" t="s">
        <v>40</v>
      </c>
      <c r="D21" s="53" t="s">
        <v>41</v>
      </c>
      <c r="E21" s="74" t="s">
        <v>92</v>
      </c>
      <c r="F21" s="131">
        <f>F17*-$E5</f>
        <v>-82500</v>
      </c>
      <c r="G21" s="132"/>
      <c r="H21" s="131">
        <f>H17*-$E5</f>
        <v>-94483.37999999999</v>
      </c>
      <c r="I21" s="132"/>
      <c r="J21" s="131">
        <f>J17*-$E5</f>
        <v>-95145.680962800005</v>
      </c>
      <c r="K21" s="132"/>
      <c r="L21" s="131">
        <f>L17*-$E5</f>
        <v>-95948.759302782957</v>
      </c>
      <c r="M21" s="132"/>
      <c r="N21" s="131">
        <f>N17*-$E5</f>
        <v>-109090.29965476091</v>
      </c>
      <c r="O21" s="133"/>
      <c r="P21" s="75"/>
      <c r="Q21" s="73"/>
      <c r="R21" s="73"/>
      <c r="S21" s="44"/>
      <c r="T21" s="44"/>
      <c r="U21" s="44"/>
      <c r="V21" s="44"/>
      <c r="W21" s="44"/>
      <c r="X21" s="44"/>
      <c r="Y21" s="44"/>
      <c r="Z21" s="44"/>
    </row>
    <row r="22" spans="2:26" ht="14.5" x14ac:dyDescent="0.35">
      <c r="B22" s="44"/>
      <c r="C22" s="52" t="s">
        <v>81</v>
      </c>
      <c r="D22" s="53" t="s">
        <v>43</v>
      </c>
      <c r="E22" s="74" t="s">
        <v>44</v>
      </c>
      <c r="F22" s="131">
        <f>SUM(F19:G21)</f>
        <v>-126500</v>
      </c>
      <c r="G22" s="132"/>
      <c r="H22" s="131">
        <f>SUM(H19:I21)</f>
        <v>-144874.516</v>
      </c>
      <c r="I22" s="132"/>
      <c r="J22" s="131">
        <f>SUM(J19:K21)</f>
        <v>-145890.04414295999</v>
      </c>
      <c r="K22" s="132"/>
      <c r="L22" s="131">
        <f>SUM(L19:M21)</f>
        <v>-147121.43093093386</v>
      </c>
      <c r="M22" s="132"/>
      <c r="N22" s="131">
        <f>SUM(N19:O21)</f>
        <v>-167271.79280396673</v>
      </c>
      <c r="O22" s="133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2:26" ht="14.5" x14ac:dyDescent="0.35">
      <c r="B23" s="44"/>
      <c r="C23" s="136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40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2:26" ht="14.5" x14ac:dyDescent="0.35">
      <c r="B24" s="44"/>
      <c r="C24" s="52" t="s">
        <v>82</v>
      </c>
      <c r="D24" s="53" t="s">
        <v>46</v>
      </c>
      <c r="E24" s="25" t="s">
        <v>47</v>
      </c>
      <c r="F24" s="131">
        <f>F15+F22</f>
        <v>5873500</v>
      </c>
      <c r="G24" s="132"/>
      <c r="H24" s="131">
        <f>H15+H22</f>
        <v>6674109.4840000002</v>
      </c>
      <c r="I24" s="132"/>
      <c r="J24" s="131">
        <f>J15+J22</f>
        <v>6034513.1636970406</v>
      </c>
      <c r="K24" s="132"/>
      <c r="L24" s="131">
        <f>L15+L22</f>
        <v>6611533.312409752</v>
      </c>
      <c r="M24" s="132"/>
      <c r="N24" s="131">
        <f>N15+N22</f>
        <v>7766568.1820877362</v>
      </c>
      <c r="O24" s="133"/>
      <c r="P24" s="44"/>
      <c r="Q24" s="76"/>
      <c r="R24" s="77"/>
      <c r="S24" s="77"/>
      <c r="T24" s="77"/>
      <c r="U24" s="78"/>
      <c r="V24" s="44"/>
      <c r="W24" s="44"/>
      <c r="X24" s="44"/>
      <c r="Y24" s="44"/>
      <c r="Z24" s="44"/>
    </row>
    <row r="25" spans="2:26" ht="14.5" x14ac:dyDescent="0.35">
      <c r="B25" s="44"/>
      <c r="C25" s="52" t="s">
        <v>83</v>
      </c>
      <c r="D25" s="53" t="s">
        <v>49</v>
      </c>
      <c r="E25" s="74" t="s">
        <v>84</v>
      </c>
      <c r="F25" s="131">
        <f>F13</f>
        <v>5000000</v>
      </c>
      <c r="G25" s="132"/>
      <c r="H25" s="131">
        <f>F36</f>
        <v>5778800</v>
      </c>
      <c r="I25" s="132"/>
      <c r="J25" s="131">
        <f>H36</f>
        <v>6505687.5872</v>
      </c>
      <c r="K25" s="132"/>
      <c r="L25" s="131">
        <f>J36</f>
        <v>6505687.5872</v>
      </c>
      <c r="M25" s="132"/>
      <c r="N25" s="131">
        <f t="shared" ref="N25" si="0">L36</f>
        <v>6611533.312409752</v>
      </c>
      <c r="O25" s="133"/>
      <c r="P25" s="44"/>
      <c r="Q25" s="44"/>
      <c r="R25" s="44"/>
      <c r="S25" s="44"/>
      <c r="T25" s="44"/>
      <c r="U25" s="78"/>
      <c r="V25" s="44"/>
      <c r="W25" s="44"/>
      <c r="X25" s="44"/>
      <c r="Y25" s="44"/>
      <c r="Z25" s="44"/>
    </row>
    <row r="26" spans="2:26" ht="14.5" x14ac:dyDescent="0.35">
      <c r="B26" s="44"/>
      <c r="C26" s="36" t="s">
        <v>50</v>
      </c>
      <c r="D26" s="53" t="s">
        <v>51</v>
      </c>
      <c r="E26" s="37" t="s">
        <v>52</v>
      </c>
      <c r="F26" s="131">
        <f>F13*(1+F8)</f>
        <v>5400000</v>
      </c>
      <c r="G26" s="132"/>
      <c r="H26" s="144">
        <f>F26*(1+H8)</f>
        <v>5832000</v>
      </c>
      <c r="I26" s="145"/>
      <c r="J26" s="144">
        <f>H26*(1+J8)</f>
        <v>6298560</v>
      </c>
      <c r="K26" s="145"/>
      <c r="L26" s="144">
        <f t="shared" ref="L26" si="1">J26*(1+L8)</f>
        <v>6802444.8000000007</v>
      </c>
      <c r="M26" s="145"/>
      <c r="N26" s="144">
        <f t="shared" ref="N26" si="2">L26*(1+N8)</f>
        <v>7346640.3840000015</v>
      </c>
      <c r="O26" s="146"/>
      <c r="P26" s="44"/>
      <c r="Q26" s="79"/>
      <c r="R26" s="44"/>
      <c r="S26" s="44"/>
      <c r="T26" s="44"/>
      <c r="U26" s="44"/>
      <c r="V26" s="44"/>
      <c r="W26" s="44"/>
      <c r="X26" s="44"/>
      <c r="Y26" s="44"/>
      <c r="Z26" s="44"/>
    </row>
    <row r="27" spans="2:26" ht="43.5" x14ac:dyDescent="0.35">
      <c r="B27" s="44"/>
      <c r="C27" s="12" t="s">
        <v>53</v>
      </c>
      <c r="D27" s="13" t="s">
        <v>54</v>
      </c>
      <c r="E27" s="25" t="s">
        <v>55</v>
      </c>
      <c r="F27" s="100" t="str">
        <f>IF(AND(F24&gt;F26,F24&gt;F25),("Yes"),("No Pfee"))</f>
        <v>Yes</v>
      </c>
      <c r="G27" s="100"/>
      <c r="H27" s="100" t="str">
        <f t="shared" ref="H27" si="3">IF(AND(H24&gt;H26,H24&gt;H25),("Yes"),("No Pfee"))</f>
        <v>Yes</v>
      </c>
      <c r="I27" s="100"/>
      <c r="J27" s="100" t="str">
        <f t="shared" ref="J27" si="4">IF(AND(J24&gt;J26,J24&gt;J25),("Yes"),("No Pfee"))</f>
        <v>No Pfee</v>
      </c>
      <c r="K27" s="100"/>
      <c r="L27" s="100" t="str">
        <f t="shared" ref="L27" si="5">IF(AND(L24&gt;L26,L24&gt;L25),("Yes"),("No Pfee"))</f>
        <v>No Pfee</v>
      </c>
      <c r="M27" s="100"/>
      <c r="N27" s="100" t="str">
        <f t="shared" ref="N27" si="6">IF(AND(N24&gt;N26,N24&gt;N25),("Yes"),("No Pfee"))</f>
        <v>Yes</v>
      </c>
      <c r="O27" s="101"/>
      <c r="P27" s="44"/>
      <c r="Q27" s="44"/>
      <c r="R27" s="44"/>
      <c r="S27" s="80"/>
      <c r="T27" s="44"/>
      <c r="U27" s="44"/>
      <c r="V27" s="44"/>
      <c r="W27" s="44"/>
      <c r="X27" s="44"/>
      <c r="Y27" s="44"/>
      <c r="Z27" s="44"/>
    </row>
    <row r="28" spans="2:26" ht="14.5" x14ac:dyDescent="0.35">
      <c r="B28" s="44"/>
      <c r="C28" s="141" t="s">
        <v>85</v>
      </c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3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2:26" ht="58" x14ac:dyDescent="0.35">
      <c r="B29" s="44"/>
      <c r="C29" s="12" t="s">
        <v>57</v>
      </c>
      <c r="D29" s="13" t="s">
        <v>58</v>
      </c>
      <c r="E29" s="25" t="s">
        <v>91</v>
      </c>
      <c r="F29" s="147">
        <f>IF(F27="Yes",IF(F26&gt;F25,(F24-F26),(F24-F25)),0)</f>
        <v>473500</v>
      </c>
      <c r="G29" s="148"/>
      <c r="H29" s="147">
        <f t="shared" ref="H29" si="7">IF(H27="Yes",IF(H26&gt;H25,(H24-H26),(H24-H25)),0)</f>
        <v>842109.48400000017</v>
      </c>
      <c r="I29" s="148"/>
      <c r="J29" s="147">
        <f t="shared" ref="J29" si="8">IF(J27="Yes",IF(J26&gt;J25,(J24-J26),(J24-J25)),0)</f>
        <v>0</v>
      </c>
      <c r="K29" s="148"/>
      <c r="L29" s="147">
        <f t="shared" ref="L29" si="9">IF(L27="Yes",IF(L26&gt;L25,(L24-L26),(L24-L25)),0)</f>
        <v>0</v>
      </c>
      <c r="M29" s="148"/>
      <c r="N29" s="147">
        <f t="shared" ref="N29" si="10">IF(N27="Yes",IF(N26&gt;N25,(N24-N26),(N24-N25)),0)</f>
        <v>419927.79808773473</v>
      </c>
      <c r="O29" s="148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2:26" ht="14.5" x14ac:dyDescent="0.35">
      <c r="B30" s="44"/>
      <c r="C30" s="38" t="s">
        <v>59</v>
      </c>
      <c r="D30" s="13" t="s">
        <v>60</v>
      </c>
      <c r="E30" s="37" t="s">
        <v>61</v>
      </c>
      <c r="F30" s="147">
        <f>F29*-$E$7</f>
        <v>-94700</v>
      </c>
      <c r="G30" s="148"/>
      <c r="H30" s="147">
        <f>H29*-$E$7</f>
        <v>-168421.89680000005</v>
      </c>
      <c r="I30" s="148"/>
      <c r="J30" s="147">
        <f t="shared" ref="J30" si="11">J29*-$E$7</f>
        <v>0</v>
      </c>
      <c r="K30" s="148"/>
      <c r="L30" s="147">
        <f t="shared" ref="L30" si="12">L29*-$E$7</f>
        <v>0</v>
      </c>
      <c r="M30" s="148"/>
      <c r="N30" s="147">
        <f t="shared" ref="N30" si="13">N29*-$E$7</f>
        <v>-83985.559617546955</v>
      </c>
      <c r="O30" s="149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2:26" ht="14.5" x14ac:dyDescent="0.35">
      <c r="B31" s="44"/>
      <c r="C31" s="12"/>
      <c r="D31" s="13"/>
      <c r="E31" s="25"/>
      <c r="F31" s="150"/>
      <c r="G31" s="151"/>
      <c r="H31" s="150"/>
      <c r="I31" s="151"/>
      <c r="J31" s="150"/>
      <c r="K31" s="151"/>
      <c r="L31" s="137"/>
      <c r="M31" s="138"/>
      <c r="N31" s="137"/>
      <c r="O31" s="139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2:26" ht="29" x14ac:dyDescent="0.35">
      <c r="B32" s="44"/>
      <c r="C32" s="12" t="s">
        <v>62</v>
      </c>
      <c r="D32" s="13" t="s">
        <v>63</v>
      </c>
      <c r="E32" s="25" t="s">
        <v>64</v>
      </c>
      <c r="F32" s="152">
        <f>F24+F30</f>
        <v>5778800</v>
      </c>
      <c r="G32" s="152"/>
      <c r="H32" s="152">
        <f>H24+H30</f>
        <v>6505687.5872</v>
      </c>
      <c r="I32" s="152"/>
      <c r="J32" s="152">
        <f>J24+J30</f>
        <v>6034513.1636970406</v>
      </c>
      <c r="K32" s="152"/>
      <c r="L32" s="152">
        <f>L24+L30</f>
        <v>6611533.312409752</v>
      </c>
      <c r="M32" s="152"/>
      <c r="N32" s="152">
        <f>N24+N30</f>
        <v>7682582.6224701889</v>
      </c>
      <c r="O32" s="153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2:26" ht="14.5" x14ac:dyDescent="0.35">
      <c r="B33" s="44"/>
      <c r="C33" s="12" t="s">
        <v>86</v>
      </c>
      <c r="D33" s="13" t="s">
        <v>66</v>
      </c>
      <c r="E33" s="25" t="s">
        <v>67</v>
      </c>
      <c r="F33" s="158">
        <f>((F32-F13)/F13)</f>
        <v>0.15576000000000001</v>
      </c>
      <c r="G33" s="158"/>
      <c r="H33" s="158">
        <f>((H32-H13)/H13)</f>
        <v>0.1257852127085208</v>
      </c>
      <c r="I33" s="158"/>
      <c r="J33" s="158">
        <f>((J32-J13)/J13)</f>
        <v>-7.2424999999999892E-2</v>
      </c>
      <c r="K33" s="158"/>
      <c r="L33" s="158">
        <f>((L32-L13)/L13)</f>
        <v>9.5620000000000066E-2</v>
      </c>
      <c r="M33" s="158"/>
      <c r="N33" s="158">
        <f>((N32-N13)/N13)</f>
        <v>0.16199711314319371</v>
      </c>
      <c r="O33" s="159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2:26" ht="14.5" x14ac:dyDescent="0.35">
      <c r="B34" s="44"/>
      <c r="C34" s="12" t="s">
        <v>87</v>
      </c>
      <c r="D34" s="13" t="s">
        <v>69</v>
      </c>
      <c r="E34" s="25"/>
      <c r="F34" s="160">
        <f>((F32/F13)^(1/F35))-1</f>
        <v>0.1557599999999999</v>
      </c>
      <c r="G34" s="161"/>
      <c r="H34" s="160">
        <f>((H32/$F$13)^(1/H35))-1</f>
        <v>0.14067415042158293</v>
      </c>
      <c r="I34" s="161"/>
      <c r="J34" s="160">
        <f t="shared" ref="J34" si="14">((J32/$F$13)^(1/J35))-1</f>
        <v>6.4692214243086577E-2</v>
      </c>
      <c r="K34" s="161"/>
      <c r="L34" s="160">
        <f t="shared" ref="L34" si="15">((L32/$F$13)^(1/L35))-1</f>
        <v>7.2341334248160027E-2</v>
      </c>
      <c r="M34" s="161"/>
      <c r="N34" s="160">
        <f>((N32/$F$13)^(1/N35))-1</f>
        <v>8.9701244908934941E-2</v>
      </c>
      <c r="O34" s="162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2:26" ht="14.5" x14ac:dyDescent="0.35">
      <c r="B35" s="44"/>
      <c r="C35" s="12"/>
      <c r="D35" s="13"/>
      <c r="E35" s="25"/>
      <c r="F35" s="81">
        <v>1</v>
      </c>
      <c r="G35" s="82"/>
      <c r="H35" s="81">
        <v>2</v>
      </c>
      <c r="I35" s="82"/>
      <c r="J35" s="81">
        <v>3</v>
      </c>
      <c r="K35" s="82"/>
      <c r="L35" s="83">
        <v>4</v>
      </c>
      <c r="M35" s="84"/>
      <c r="N35" s="83">
        <v>5</v>
      </c>
      <c r="O35" s="85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2:26" ht="44" thickBot="1" x14ac:dyDescent="0.4">
      <c r="B36" s="44"/>
      <c r="C36" s="39" t="s">
        <v>68</v>
      </c>
      <c r="D36" s="40" t="s">
        <v>88</v>
      </c>
      <c r="E36" s="41" t="s">
        <v>89</v>
      </c>
      <c r="F36" s="154">
        <f>MAX(F32,F25)</f>
        <v>5778800</v>
      </c>
      <c r="G36" s="155"/>
      <c r="H36" s="154">
        <f>MAX(H32,H25)</f>
        <v>6505687.5872</v>
      </c>
      <c r="I36" s="155"/>
      <c r="J36" s="154">
        <f>MAX(J32,J25)</f>
        <v>6505687.5872</v>
      </c>
      <c r="K36" s="155"/>
      <c r="L36" s="154">
        <f>MAX(L32,L25)</f>
        <v>6611533.312409752</v>
      </c>
      <c r="M36" s="155"/>
      <c r="N36" s="154">
        <f>MAX(N32,N25)</f>
        <v>7682582.6224701889</v>
      </c>
      <c r="O36" s="156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2:26" ht="15.75" customHeight="1" x14ac:dyDescent="0.35">
      <c r="B37" s="44"/>
      <c r="C37" s="157" t="s">
        <v>71</v>
      </c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2:26" ht="15.75" customHeight="1" x14ac:dyDescent="0.35">
      <c r="B38" s="44"/>
      <c r="C38" s="64"/>
      <c r="D38" s="63"/>
      <c r="E38" s="6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2:26" ht="15.75" customHeight="1" x14ac:dyDescent="0.35">
      <c r="B39" s="44"/>
      <c r="C39" s="64"/>
      <c r="D39" s="63"/>
      <c r="E39" s="6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2:26" ht="15.75" customHeight="1" x14ac:dyDescent="0.35">
      <c r="B40" s="44"/>
      <c r="C40" s="64"/>
      <c r="D40" s="63"/>
      <c r="E40" s="6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2:26" ht="15.75" customHeight="1" x14ac:dyDescent="0.35">
      <c r="B41" s="44"/>
      <c r="C41" s="64"/>
      <c r="D41" s="63"/>
      <c r="E41" s="6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2:26" ht="15.75" customHeight="1" x14ac:dyDescent="0.35">
      <c r="B42" s="44"/>
      <c r="C42" s="64"/>
      <c r="D42" s="63"/>
      <c r="E42" s="6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2:26" ht="15.75" customHeight="1" x14ac:dyDescent="0.35">
      <c r="B43" s="44"/>
      <c r="C43" s="64"/>
      <c r="D43" s="63"/>
      <c r="E43" s="6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2:26" ht="15.75" customHeight="1" x14ac:dyDescent="0.35">
      <c r="B44" s="44"/>
      <c r="C44" s="64"/>
      <c r="D44" s="63"/>
      <c r="E44" s="6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2:26" ht="15.75" customHeight="1" x14ac:dyDescent="0.35">
      <c r="B45" s="44"/>
      <c r="C45" s="44"/>
      <c r="D45" s="63"/>
      <c r="E45" s="6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2:26" ht="15.75" customHeight="1" x14ac:dyDescent="0.35">
      <c r="B46" s="44"/>
      <c r="C46" s="64"/>
      <c r="D46" s="63"/>
      <c r="E46" s="6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2:26" ht="15.75" customHeight="1" x14ac:dyDescent="0.35">
      <c r="B47" s="44"/>
      <c r="C47" s="44"/>
      <c r="D47" s="63"/>
      <c r="E47" s="6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2:26" ht="15.75" customHeight="1" x14ac:dyDescent="0.35">
      <c r="B48" s="44"/>
      <c r="C48" s="44"/>
      <c r="D48" s="63"/>
      <c r="E48" s="6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2:26" ht="15.75" customHeight="1" x14ac:dyDescent="0.35">
      <c r="B49" s="44"/>
      <c r="C49" s="44"/>
      <c r="D49" s="63"/>
      <c r="E49" s="6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2:26" ht="15.75" customHeight="1" x14ac:dyDescent="0.35">
      <c r="B50" s="44"/>
      <c r="C50" s="44"/>
      <c r="D50" s="63"/>
      <c r="E50" s="6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2:26" ht="15.75" customHeight="1" x14ac:dyDescent="0.35">
      <c r="B51" s="44"/>
      <c r="C51" s="64"/>
      <c r="D51" s="63"/>
      <c r="E51" s="6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2:26" ht="15.75" customHeight="1" x14ac:dyDescent="0.35">
      <c r="B52" s="44"/>
      <c r="C52" s="64"/>
      <c r="D52" s="63"/>
      <c r="E52" s="6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2:26" ht="15.75" customHeight="1" x14ac:dyDescent="0.35">
      <c r="B53" s="44"/>
      <c r="C53" s="64"/>
      <c r="D53" s="63"/>
      <c r="E53" s="6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2:26" ht="15.75" customHeight="1" x14ac:dyDescent="0.35">
      <c r="B54" s="44"/>
      <c r="C54" s="64"/>
      <c r="D54" s="63"/>
      <c r="E54" s="6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2:26" ht="15.75" customHeight="1" x14ac:dyDescent="0.35">
      <c r="B55" s="44"/>
      <c r="C55" s="64"/>
      <c r="D55" s="63"/>
      <c r="E55" s="6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2:26" ht="15.75" customHeight="1" x14ac:dyDescent="0.35">
      <c r="B56" s="44"/>
      <c r="C56" s="64"/>
      <c r="D56" s="63"/>
      <c r="E56" s="6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2:26" ht="15.75" customHeight="1" x14ac:dyDescent="0.35">
      <c r="B57" s="44"/>
      <c r="C57" s="64"/>
      <c r="D57" s="63"/>
      <c r="E57" s="6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2:26" ht="15.75" customHeight="1" x14ac:dyDescent="0.35">
      <c r="B58" s="44"/>
      <c r="C58" s="64"/>
      <c r="D58" s="63"/>
      <c r="E58" s="6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2:26" ht="15.75" customHeight="1" x14ac:dyDescent="0.35">
      <c r="B59" s="44"/>
      <c r="C59" s="64"/>
      <c r="D59" s="63"/>
      <c r="E59" s="6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2:26" ht="15.75" customHeight="1" x14ac:dyDescent="0.35">
      <c r="B60" s="44"/>
      <c r="C60" s="64"/>
      <c r="D60" s="63"/>
      <c r="E60" s="6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2:26" ht="15.75" customHeight="1" x14ac:dyDescent="0.35">
      <c r="B61" s="44"/>
      <c r="C61" s="64"/>
      <c r="D61" s="63"/>
      <c r="E61" s="6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2:26" ht="15.75" customHeight="1" x14ac:dyDescent="0.35">
      <c r="B62" s="44"/>
      <c r="C62" s="64"/>
      <c r="D62" s="63"/>
      <c r="E62" s="6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2:26" ht="15.75" customHeight="1" x14ac:dyDescent="0.35">
      <c r="B63" s="44"/>
      <c r="C63" s="64"/>
      <c r="D63" s="63"/>
      <c r="E63" s="6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2:26" ht="15.75" customHeight="1" x14ac:dyDescent="0.35">
      <c r="B64" s="44"/>
      <c r="C64" s="64"/>
      <c r="D64" s="63"/>
      <c r="E64" s="6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2:26" ht="15.75" customHeight="1" x14ac:dyDescent="0.35">
      <c r="B65" s="44"/>
      <c r="C65" s="64"/>
      <c r="D65" s="63"/>
      <c r="E65" s="6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2:26" ht="15.75" customHeight="1" x14ac:dyDescent="0.35">
      <c r="B66" s="44"/>
      <c r="C66" s="64"/>
      <c r="D66" s="63"/>
      <c r="E66" s="6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2:26" ht="15.75" customHeight="1" x14ac:dyDescent="0.35">
      <c r="B67" s="44"/>
      <c r="C67" s="64"/>
      <c r="D67" s="63"/>
      <c r="E67" s="6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2:26" ht="15.75" customHeight="1" x14ac:dyDescent="0.35">
      <c r="B68" s="44"/>
      <c r="C68" s="64"/>
      <c r="D68" s="63"/>
      <c r="E68" s="6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2:26" ht="15.75" customHeight="1" x14ac:dyDescent="0.35">
      <c r="B69" s="44"/>
      <c r="C69" s="64"/>
      <c r="D69" s="63"/>
      <c r="E69" s="6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2:26" ht="15.75" customHeight="1" x14ac:dyDescent="0.35">
      <c r="B70" s="44"/>
      <c r="C70" s="64"/>
      <c r="D70" s="63"/>
      <c r="E70" s="6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2:26" ht="15.75" customHeight="1" x14ac:dyDescent="0.35">
      <c r="B71" s="44"/>
      <c r="C71" s="64"/>
      <c r="D71" s="63"/>
      <c r="E71" s="6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2:26" ht="15.75" customHeight="1" x14ac:dyDescent="0.35">
      <c r="B72" s="44"/>
      <c r="C72" s="64"/>
      <c r="D72" s="63"/>
      <c r="E72" s="6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2:26" ht="15.75" customHeight="1" x14ac:dyDescent="0.35">
      <c r="B73" s="44"/>
      <c r="C73" s="64"/>
      <c r="D73" s="63"/>
      <c r="E73" s="6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2:26" ht="15.75" customHeight="1" x14ac:dyDescent="0.35">
      <c r="B74" s="44"/>
      <c r="C74" s="64"/>
      <c r="D74" s="63"/>
      <c r="E74" s="6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2:26" ht="15.75" customHeight="1" x14ac:dyDescent="0.35">
      <c r="B75" s="44"/>
      <c r="C75" s="64"/>
      <c r="D75" s="63"/>
      <c r="E75" s="6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2:26" ht="15.75" customHeight="1" x14ac:dyDescent="0.35">
      <c r="B76" s="44"/>
      <c r="C76" s="64"/>
      <c r="D76" s="63"/>
      <c r="E76" s="6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2:26" ht="15.75" customHeight="1" x14ac:dyDescent="0.35">
      <c r="B77" s="44"/>
      <c r="C77" s="64"/>
      <c r="D77" s="63"/>
      <c r="E77" s="6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2:26" ht="15.75" customHeight="1" x14ac:dyDescent="0.35">
      <c r="B78" s="44"/>
      <c r="C78" s="64"/>
      <c r="D78" s="63"/>
      <c r="E78" s="6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2:26" ht="15.75" customHeight="1" x14ac:dyDescent="0.35">
      <c r="B79" s="44"/>
      <c r="C79" s="64"/>
      <c r="D79" s="63"/>
      <c r="E79" s="6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2:26" ht="15.75" customHeight="1" x14ac:dyDescent="0.35">
      <c r="B80" s="44"/>
      <c r="C80" s="64"/>
      <c r="D80" s="63"/>
      <c r="E80" s="6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2:26" ht="15.75" customHeight="1" x14ac:dyDescent="0.35">
      <c r="B81" s="44"/>
      <c r="C81" s="64"/>
      <c r="D81" s="63"/>
      <c r="E81" s="6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2:26" ht="15.75" customHeight="1" x14ac:dyDescent="0.35">
      <c r="B82" s="44"/>
      <c r="C82" s="64"/>
      <c r="D82" s="63"/>
      <c r="E82" s="6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2:26" ht="15.75" customHeight="1" x14ac:dyDescent="0.35">
      <c r="B83" s="44"/>
      <c r="C83" s="64"/>
      <c r="D83" s="63"/>
      <c r="E83" s="6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2:26" ht="15.75" customHeight="1" x14ac:dyDescent="0.35">
      <c r="B84" s="44"/>
      <c r="C84" s="64"/>
      <c r="D84" s="63"/>
      <c r="E84" s="6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2:26" ht="15.75" customHeight="1" x14ac:dyDescent="0.35">
      <c r="B85" s="44"/>
      <c r="C85" s="64"/>
      <c r="D85" s="63"/>
      <c r="E85" s="6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2:26" ht="15.75" customHeight="1" x14ac:dyDescent="0.35">
      <c r="B86" s="44"/>
      <c r="C86" s="64"/>
      <c r="D86" s="63"/>
      <c r="E86" s="6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2:26" ht="15.75" customHeight="1" x14ac:dyDescent="0.35">
      <c r="B87" s="44"/>
      <c r="C87" s="64"/>
      <c r="D87" s="63"/>
      <c r="E87" s="6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2:26" ht="15.75" customHeight="1" x14ac:dyDescent="0.35">
      <c r="B88" s="44"/>
      <c r="C88" s="64"/>
      <c r="D88" s="63"/>
      <c r="E88" s="6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2:26" ht="15.75" customHeight="1" x14ac:dyDescent="0.35">
      <c r="B89" s="44"/>
      <c r="C89" s="64"/>
      <c r="D89" s="63"/>
      <c r="E89" s="6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2:26" ht="15.75" customHeight="1" x14ac:dyDescent="0.35">
      <c r="B90" s="44"/>
      <c r="C90" s="64"/>
      <c r="D90" s="63"/>
      <c r="E90" s="6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2:26" ht="15.75" customHeight="1" x14ac:dyDescent="0.35">
      <c r="B91" s="44"/>
      <c r="C91" s="64"/>
      <c r="D91" s="63"/>
      <c r="E91" s="6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2:26" ht="15.75" customHeight="1" x14ac:dyDescent="0.35">
      <c r="B92" s="44"/>
      <c r="C92" s="64"/>
      <c r="D92" s="63"/>
      <c r="E92" s="6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2:26" ht="15.75" customHeight="1" x14ac:dyDescent="0.35">
      <c r="B93" s="44"/>
      <c r="C93" s="64"/>
      <c r="D93" s="63"/>
      <c r="E93" s="6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2:26" ht="15.75" customHeight="1" x14ac:dyDescent="0.35">
      <c r="B94" s="44"/>
      <c r="C94" s="64"/>
      <c r="D94" s="63"/>
      <c r="E94" s="6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2:26" ht="15.75" customHeight="1" x14ac:dyDescent="0.35">
      <c r="B95" s="44"/>
      <c r="C95" s="64"/>
      <c r="D95" s="63"/>
      <c r="E95" s="6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2:26" ht="15.75" customHeight="1" x14ac:dyDescent="0.35">
      <c r="B96" s="44"/>
      <c r="C96" s="64"/>
      <c r="D96" s="63"/>
      <c r="E96" s="6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2:26" ht="15.75" customHeight="1" x14ac:dyDescent="0.35">
      <c r="B97" s="44"/>
      <c r="C97" s="64"/>
      <c r="D97" s="63"/>
      <c r="E97" s="6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2:26" ht="15.75" customHeight="1" x14ac:dyDescent="0.35">
      <c r="B98" s="44"/>
      <c r="C98" s="64"/>
      <c r="D98" s="63"/>
      <c r="E98" s="6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2:26" ht="15.75" customHeight="1" x14ac:dyDescent="0.35">
      <c r="B99" s="44"/>
      <c r="C99" s="64"/>
      <c r="D99" s="63"/>
      <c r="E99" s="6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2:26" ht="15.75" customHeight="1" x14ac:dyDescent="0.35">
      <c r="B100" s="44"/>
      <c r="C100" s="64"/>
      <c r="D100" s="63"/>
      <c r="E100" s="6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2:26" ht="15.75" customHeight="1" x14ac:dyDescent="0.35">
      <c r="B101" s="44"/>
      <c r="C101" s="64"/>
      <c r="D101" s="63"/>
      <c r="E101" s="6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2:26" ht="15.75" customHeight="1" x14ac:dyDescent="0.35">
      <c r="B102" s="44"/>
      <c r="C102" s="64"/>
      <c r="D102" s="63"/>
      <c r="E102" s="6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2:26" ht="15.75" customHeight="1" x14ac:dyDescent="0.35">
      <c r="B103" s="44"/>
      <c r="C103" s="64"/>
      <c r="D103" s="63"/>
      <c r="E103" s="6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2:26" ht="15.75" customHeight="1" x14ac:dyDescent="0.35">
      <c r="B104" s="44"/>
      <c r="C104" s="64"/>
      <c r="D104" s="63"/>
      <c r="E104" s="6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2:26" ht="15.75" customHeight="1" x14ac:dyDescent="0.35">
      <c r="B105" s="44"/>
      <c r="C105" s="64"/>
      <c r="D105" s="63"/>
      <c r="E105" s="6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2:26" ht="15.75" customHeight="1" x14ac:dyDescent="0.35">
      <c r="B106" s="44"/>
      <c r="C106" s="64"/>
      <c r="D106" s="63"/>
      <c r="E106" s="6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2:26" ht="15.75" customHeight="1" x14ac:dyDescent="0.35">
      <c r="B107" s="44"/>
      <c r="C107" s="64"/>
      <c r="D107" s="63"/>
      <c r="E107" s="6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2:26" ht="15.75" customHeight="1" x14ac:dyDescent="0.35">
      <c r="B108" s="44"/>
      <c r="C108" s="64"/>
      <c r="D108" s="63"/>
      <c r="E108" s="6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2:26" ht="15.75" customHeight="1" x14ac:dyDescent="0.35">
      <c r="B109" s="44"/>
      <c r="C109" s="64"/>
      <c r="D109" s="63"/>
      <c r="E109" s="6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2:26" ht="15.75" customHeight="1" x14ac:dyDescent="0.35">
      <c r="B110" s="44"/>
      <c r="C110" s="64"/>
      <c r="D110" s="63"/>
      <c r="E110" s="6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2:26" ht="15.75" customHeight="1" x14ac:dyDescent="0.35">
      <c r="B111" s="44"/>
      <c r="C111" s="64"/>
      <c r="D111" s="63"/>
      <c r="E111" s="6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2:26" ht="15.75" customHeight="1" x14ac:dyDescent="0.35">
      <c r="B112" s="44"/>
      <c r="C112" s="64"/>
      <c r="D112" s="63"/>
      <c r="E112" s="6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2:26" ht="15.75" customHeight="1" x14ac:dyDescent="0.35">
      <c r="B113" s="44"/>
      <c r="C113" s="64"/>
      <c r="D113" s="63"/>
      <c r="E113" s="6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2:26" ht="15.75" customHeight="1" x14ac:dyDescent="0.35">
      <c r="B114" s="44"/>
      <c r="C114" s="64"/>
      <c r="D114" s="63"/>
      <c r="E114" s="6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2:26" ht="15.75" customHeight="1" x14ac:dyDescent="0.35">
      <c r="B115" s="44"/>
      <c r="C115" s="64"/>
      <c r="D115" s="63"/>
      <c r="E115" s="6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2:26" ht="15.75" customHeight="1" x14ac:dyDescent="0.35">
      <c r="B116" s="44"/>
      <c r="C116" s="64"/>
      <c r="D116" s="63"/>
      <c r="E116" s="6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2:26" ht="15.75" customHeight="1" x14ac:dyDescent="0.35">
      <c r="B117" s="44"/>
      <c r="C117" s="64"/>
      <c r="D117" s="63"/>
      <c r="E117" s="6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2:26" ht="15.75" customHeight="1" x14ac:dyDescent="0.35">
      <c r="B118" s="44"/>
      <c r="C118" s="64"/>
      <c r="D118" s="63"/>
      <c r="E118" s="6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2:26" ht="15.75" customHeight="1" x14ac:dyDescent="0.35">
      <c r="B119" s="44"/>
      <c r="C119" s="64"/>
      <c r="D119" s="63"/>
      <c r="E119" s="6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2:26" ht="15.75" customHeight="1" x14ac:dyDescent="0.35">
      <c r="B120" s="44"/>
      <c r="C120" s="64"/>
      <c r="D120" s="63"/>
      <c r="E120" s="6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2:26" ht="15.75" customHeight="1" x14ac:dyDescent="0.35">
      <c r="B121" s="44"/>
      <c r="C121" s="64"/>
      <c r="D121" s="63"/>
      <c r="E121" s="6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2:26" ht="15.75" customHeight="1" x14ac:dyDescent="0.35">
      <c r="B122" s="44"/>
      <c r="C122" s="64"/>
      <c r="D122" s="63"/>
      <c r="E122" s="6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2:26" ht="15.75" customHeight="1" x14ac:dyDescent="0.35">
      <c r="B123" s="44"/>
      <c r="C123" s="64"/>
      <c r="D123" s="63"/>
      <c r="E123" s="6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2:26" ht="15.75" customHeight="1" x14ac:dyDescent="0.35">
      <c r="B124" s="44"/>
      <c r="C124" s="64"/>
      <c r="D124" s="63"/>
      <c r="E124" s="6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2:26" ht="15.75" customHeight="1" x14ac:dyDescent="0.35">
      <c r="B125" s="44"/>
      <c r="C125" s="64"/>
      <c r="D125" s="63"/>
      <c r="E125" s="6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2:26" ht="15.75" customHeight="1" x14ac:dyDescent="0.35">
      <c r="B126" s="44"/>
      <c r="C126" s="64"/>
      <c r="D126" s="63"/>
      <c r="E126" s="6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2:26" ht="15.75" customHeight="1" x14ac:dyDescent="0.35">
      <c r="B127" s="44"/>
      <c r="C127" s="64"/>
      <c r="D127" s="63"/>
      <c r="E127" s="6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2:26" ht="15.75" customHeight="1" x14ac:dyDescent="0.35">
      <c r="B128" s="44"/>
      <c r="C128" s="64"/>
      <c r="D128" s="63"/>
      <c r="E128" s="6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2:26" ht="15.75" customHeight="1" x14ac:dyDescent="0.35">
      <c r="B129" s="44"/>
      <c r="C129" s="64"/>
      <c r="D129" s="63"/>
      <c r="E129" s="6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2:26" ht="15.75" customHeight="1" x14ac:dyDescent="0.35">
      <c r="B130" s="44"/>
      <c r="C130" s="64"/>
      <c r="D130" s="63"/>
      <c r="E130" s="6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2:26" ht="15.75" customHeight="1" x14ac:dyDescent="0.35">
      <c r="B131" s="44"/>
      <c r="C131" s="64"/>
      <c r="D131" s="63"/>
      <c r="E131" s="6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2:26" ht="15.75" customHeight="1" x14ac:dyDescent="0.35">
      <c r="B132" s="44"/>
      <c r="C132" s="64"/>
      <c r="D132" s="63"/>
      <c r="E132" s="6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2:26" ht="15.75" customHeight="1" x14ac:dyDescent="0.35">
      <c r="B133" s="44"/>
      <c r="C133" s="64"/>
      <c r="D133" s="63"/>
      <c r="E133" s="6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2:26" ht="15.75" customHeight="1" x14ac:dyDescent="0.35">
      <c r="B134" s="44"/>
      <c r="C134" s="64"/>
      <c r="D134" s="63"/>
      <c r="E134" s="6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2:26" ht="15.75" customHeight="1" x14ac:dyDescent="0.35">
      <c r="B135" s="44"/>
      <c r="C135" s="64"/>
      <c r="D135" s="63"/>
      <c r="E135" s="6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2:26" ht="15.75" customHeight="1" x14ac:dyDescent="0.35">
      <c r="B136" s="44"/>
      <c r="C136" s="64"/>
      <c r="D136" s="63"/>
      <c r="E136" s="6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2:26" ht="15.75" customHeight="1" x14ac:dyDescent="0.35">
      <c r="B137" s="44"/>
      <c r="C137" s="64"/>
      <c r="D137" s="63"/>
      <c r="E137" s="6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2:26" ht="15.75" customHeight="1" x14ac:dyDescent="0.35">
      <c r="B138" s="44"/>
      <c r="C138" s="64"/>
      <c r="D138" s="63"/>
      <c r="E138" s="6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2:26" ht="15.75" customHeight="1" x14ac:dyDescent="0.35">
      <c r="B139" s="44"/>
      <c r="C139" s="64"/>
      <c r="D139" s="63"/>
      <c r="E139" s="6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2:26" ht="15.75" customHeight="1" x14ac:dyDescent="0.35">
      <c r="B140" s="44"/>
      <c r="C140" s="64"/>
      <c r="D140" s="63"/>
      <c r="E140" s="6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2:26" ht="15.75" customHeight="1" x14ac:dyDescent="0.35">
      <c r="B141" s="44"/>
      <c r="C141" s="64"/>
      <c r="D141" s="63"/>
      <c r="E141" s="6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2:26" ht="15.75" customHeight="1" x14ac:dyDescent="0.35">
      <c r="B142" s="44"/>
      <c r="C142" s="64"/>
      <c r="D142" s="63"/>
      <c r="E142" s="6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2:26" ht="15.75" customHeight="1" x14ac:dyDescent="0.35">
      <c r="B143" s="44"/>
      <c r="C143" s="64"/>
      <c r="D143" s="63"/>
      <c r="E143" s="6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2:26" ht="15.75" customHeight="1" x14ac:dyDescent="0.35">
      <c r="B144" s="44"/>
      <c r="C144" s="64"/>
      <c r="D144" s="63"/>
      <c r="E144" s="6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2:26" ht="15.75" customHeight="1" x14ac:dyDescent="0.35">
      <c r="B145" s="44"/>
      <c r="C145" s="64"/>
      <c r="D145" s="63"/>
      <c r="E145" s="6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2:26" ht="15.75" customHeight="1" x14ac:dyDescent="0.35">
      <c r="B146" s="44"/>
      <c r="C146" s="64"/>
      <c r="D146" s="63"/>
      <c r="E146" s="6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2:26" ht="15.75" customHeight="1" x14ac:dyDescent="0.35">
      <c r="B147" s="44"/>
      <c r="C147" s="64"/>
      <c r="D147" s="63"/>
      <c r="E147" s="6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2:26" ht="15.75" customHeight="1" x14ac:dyDescent="0.35">
      <c r="B148" s="44"/>
      <c r="C148" s="64"/>
      <c r="D148" s="63"/>
      <c r="E148" s="6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2:26" ht="15.75" customHeight="1" x14ac:dyDescent="0.35">
      <c r="B149" s="44"/>
      <c r="C149" s="64"/>
      <c r="D149" s="63"/>
      <c r="E149" s="6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2:26" ht="15.75" customHeight="1" x14ac:dyDescent="0.35">
      <c r="B150" s="44"/>
      <c r="C150" s="64"/>
      <c r="D150" s="63"/>
      <c r="E150" s="6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2:26" ht="15.75" customHeight="1" x14ac:dyDescent="0.35">
      <c r="B151" s="44"/>
      <c r="C151" s="64"/>
      <c r="D151" s="63"/>
      <c r="E151" s="6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2:26" ht="15.75" customHeight="1" x14ac:dyDescent="0.35">
      <c r="B152" s="44"/>
      <c r="C152" s="64"/>
      <c r="D152" s="63"/>
      <c r="E152" s="6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2:26" ht="15.75" customHeight="1" x14ac:dyDescent="0.35">
      <c r="B153" s="44"/>
      <c r="C153" s="64"/>
      <c r="D153" s="63"/>
      <c r="E153" s="6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2:26" ht="15.75" customHeight="1" x14ac:dyDescent="0.35">
      <c r="B154" s="44"/>
      <c r="C154" s="64"/>
      <c r="D154" s="63"/>
      <c r="E154" s="6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2:26" ht="15.75" customHeight="1" x14ac:dyDescent="0.35">
      <c r="B155" s="44"/>
      <c r="C155" s="64"/>
      <c r="D155" s="63"/>
      <c r="E155" s="6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2:26" ht="15.75" customHeight="1" x14ac:dyDescent="0.35">
      <c r="B156" s="44"/>
      <c r="C156" s="64"/>
      <c r="D156" s="63"/>
      <c r="E156" s="6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2:26" ht="15.75" customHeight="1" x14ac:dyDescent="0.35">
      <c r="B157" s="44"/>
      <c r="C157" s="64"/>
      <c r="D157" s="63"/>
      <c r="E157" s="6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2:26" ht="15.75" customHeight="1" x14ac:dyDescent="0.35">
      <c r="B158" s="44"/>
      <c r="C158" s="64"/>
      <c r="D158" s="63"/>
      <c r="E158" s="6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2:26" ht="15.75" customHeight="1" x14ac:dyDescent="0.35">
      <c r="B159" s="44"/>
      <c r="C159" s="64"/>
      <c r="D159" s="63"/>
      <c r="E159" s="6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2:26" ht="15.75" customHeight="1" x14ac:dyDescent="0.35">
      <c r="B160" s="44"/>
      <c r="C160" s="64"/>
      <c r="D160" s="63"/>
      <c r="E160" s="6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2:26" ht="15.75" customHeight="1" x14ac:dyDescent="0.35">
      <c r="B161" s="44"/>
      <c r="C161" s="64"/>
      <c r="D161" s="63"/>
      <c r="E161" s="6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2:26" ht="15.75" customHeight="1" x14ac:dyDescent="0.35">
      <c r="B162" s="44"/>
      <c r="C162" s="64"/>
      <c r="D162" s="63"/>
      <c r="E162" s="6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2:26" ht="15.75" customHeight="1" x14ac:dyDescent="0.35">
      <c r="B163" s="44"/>
      <c r="C163" s="64"/>
      <c r="D163" s="63"/>
      <c r="E163" s="6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2:26" ht="15.75" customHeight="1" x14ac:dyDescent="0.35">
      <c r="B164" s="44"/>
      <c r="C164" s="64"/>
      <c r="D164" s="63"/>
      <c r="E164" s="6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2:26" ht="15.75" customHeight="1" x14ac:dyDescent="0.35">
      <c r="B165" s="44"/>
      <c r="C165" s="64"/>
      <c r="D165" s="63"/>
      <c r="E165" s="6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2:26" ht="15.75" customHeight="1" x14ac:dyDescent="0.35">
      <c r="B166" s="44"/>
      <c r="C166" s="64"/>
      <c r="D166" s="63"/>
      <c r="E166" s="6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2:26" ht="15.75" customHeight="1" x14ac:dyDescent="0.35">
      <c r="B167" s="44"/>
      <c r="C167" s="64"/>
      <c r="D167" s="63"/>
      <c r="E167" s="6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2:26" ht="15.75" customHeight="1" x14ac:dyDescent="0.35">
      <c r="B168" s="44"/>
      <c r="C168" s="64"/>
      <c r="D168" s="63"/>
      <c r="E168" s="6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2:26" ht="15.75" customHeight="1" x14ac:dyDescent="0.35">
      <c r="B169" s="44"/>
      <c r="C169" s="64"/>
      <c r="D169" s="63"/>
      <c r="E169" s="6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2:26" ht="15.75" customHeight="1" x14ac:dyDescent="0.35">
      <c r="B170" s="44"/>
      <c r="C170" s="64"/>
      <c r="D170" s="63"/>
      <c r="E170" s="6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2:26" ht="15.75" customHeight="1" x14ac:dyDescent="0.35">
      <c r="B171" s="44"/>
      <c r="C171" s="64"/>
      <c r="D171" s="63"/>
      <c r="E171" s="6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2:26" ht="15.75" customHeight="1" x14ac:dyDescent="0.35">
      <c r="B172" s="44"/>
      <c r="C172" s="64"/>
      <c r="D172" s="63"/>
      <c r="E172" s="6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2:26" ht="15.75" customHeight="1" x14ac:dyDescent="0.35">
      <c r="B173" s="44"/>
      <c r="C173" s="64"/>
      <c r="D173" s="63"/>
      <c r="E173" s="6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2:26" ht="15.75" customHeight="1" x14ac:dyDescent="0.35">
      <c r="B174" s="44"/>
      <c r="C174" s="64"/>
      <c r="D174" s="63"/>
      <c r="E174" s="6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2:26" ht="15.75" customHeight="1" x14ac:dyDescent="0.35">
      <c r="B175" s="44"/>
      <c r="C175" s="64"/>
      <c r="D175" s="63"/>
      <c r="E175" s="6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2:26" ht="15.75" customHeight="1" x14ac:dyDescent="0.35">
      <c r="B176" s="44"/>
      <c r="C176" s="64"/>
      <c r="D176" s="63"/>
      <c r="E176" s="6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2:26" ht="15.75" customHeight="1" x14ac:dyDescent="0.35">
      <c r="B177" s="44"/>
      <c r="C177" s="64"/>
      <c r="D177" s="63"/>
      <c r="E177" s="6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2:26" ht="15.75" customHeight="1" x14ac:dyDescent="0.35">
      <c r="B178" s="44"/>
      <c r="C178" s="64"/>
      <c r="D178" s="63"/>
      <c r="E178" s="6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2:26" ht="15.75" customHeight="1" x14ac:dyDescent="0.35">
      <c r="B179" s="44"/>
      <c r="C179" s="64"/>
      <c r="D179" s="63"/>
      <c r="E179" s="6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2:26" ht="15.75" customHeight="1" x14ac:dyDescent="0.35">
      <c r="B180" s="44"/>
      <c r="C180" s="64"/>
      <c r="D180" s="63"/>
      <c r="E180" s="6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2:26" ht="15.75" customHeight="1" x14ac:dyDescent="0.35">
      <c r="B181" s="44"/>
      <c r="C181" s="64"/>
      <c r="D181" s="63"/>
      <c r="E181" s="6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2:26" ht="15.75" customHeight="1" x14ac:dyDescent="0.35">
      <c r="B182" s="44"/>
      <c r="C182" s="64"/>
      <c r="D182" s="63"/>
      <c r="E182" s="6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2:26" ht="15.75" customHeight="1" x14ac:dyDescent="0.35">
      <c r="B183" s="44"/>
      <c r="C183" s="64"/>
      <c r="D183" s="63"/>
      <c r="E183" s="6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2:26" ht="15.75" customHeight="1" x14ac:dyDescent="0.35">
      <c r="B184" s="44"/>
      <c r="C184" s="64"/>
      <c r="D184" s="63"/>
      <c r="E184" s="6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2:26" ht="15.75" customHeight="1" x14ac:dyDescent="0.35">
      <c r="B185" s="44"/>
      <c r="C185" s="64"/>
      <c r="D185" s="63"/>
      <c r="E185" s="6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2:26" ht="15.75" customHeight="1" x14ac:dyDescent="0.35">
      <c r="B186" s="44"/>
      <c r="C186" s="64"/>
      <c r="D186" s="63"/>
      <c r="E186" s="6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2:26" ht="15.75" customHeight="1" x14ac:dyDescent="0.35">
      <c r="B187" s="44"/>
      <c r="C187" s="64"/>
      <c r="D187" s="63"/>
      <c r="E187" s="6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2:26" ht="15.75" customHeight="1" x14ac:dyDescent="0.35">
      <c r="B188" s="44"/>
      <c r="C188" s="64"/>
      <c r="D188" s="63"/>
      <c r="E188" s="6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2:26" ht="15.75" customHeight="1" x14ac:dyDescent="0.35">
      <c r="B189" s="44"/>
      <c r="C189" s="64"/>
      <c r="D189" s="63"/>
      <c r="E189" s="6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2:26" ht="15.75" customHeight="1" x14ac:dyDescent="0.35">
      <c r="B190" s="44"/>
      <c r="C190" s="64"/>
      <c r="D190" s="63"/>
      <c r="E190" s="6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2:26" ht="15.75" customHeight="1" x14ac:dyDescent="0.35">
      <c r="B191" s="44"/>
      <c r="C191" s="64"/>
      <c r="D191" s="63"/>
      <c r="E191" s="6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2:26" ht="15.75" customHeight="1" x14ac:dyDescent="0.35">
      <c r="B192" s="44"/>
      <c r="C192" s="64"/>
      <c r="D192" s="63"/>
      <c r="E192" s="6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2:26" ht="15.75" customHeight="1" x14ac:dyDescent="0.35">
      <c r="B193" s="44"/>
      <c r="C193" s="64"/>
      <c r="D193" s="63"/>
      <c r="E193" s="6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2:26" ht="15.75" customHeight="1" x14ac:dyDescent="0.35">
      <c r="B194" s="44"/>
      <c r="C194" s="64"/>
      <c r="D194" s="63"/>
      <c r="E194" s="6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2:26" ht="15.75" customHeight="1" x14ac:dyDescent="0.35">
      <c r="B195" s="44"/>
      <c r="C195" s="64"/>
      <c r="D195" s="63"/>
      <c r="E195" s="6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2:26" ht="15.75" customHeight="1" x14ac:dyDescent="0.35">
      <c r="B196" s="44"/>
      <c r="C196" s="64"/>
      <c r="D196" s="63"/>
      <c r="E196" s="6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2:26" ht="15.75" customHeight="1" x14ac:dyDescent="0.35">
      <c r="B197" s="44"/>
      <c r="C197" s="64"/>
      <c r="D197" s="63"/>
      <c r="E197" s="6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2:26" ht="15.75" customHeight="1" x14ac:dyDescent="0.35">
      <c r="B198" s="44"/>
      <c r="C198" s="64"/>
      <c r="D198" s="63"/>
      <c r="E198" s="6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2:26" ht="15.75" customHeight="1" x14ac:dyDescent="0.35">
      <c r="B199" s="44"/>
      <c r="C199" s="64"/>
      <c r="D199" s="63"/>
      <c r="E199" s="6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2:26" ht="15.75" customHeight="1" x14ac:dyDescent="0.35">
      <c r="B200" s="44"/>
      <c r="C200" s="64"/>
      <c r="D200" s="63"/>
      <c r="E200" s="6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2:26" ht="15.75" customHeight="1" x14ac:dyDescent="0.35">
      <c r="B201" s="44"/>
      <c r="C201" s="64"/>
      <c r="D201" s="63"/>
      <c r="E201" s="6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2:26" ht="15.75" customHeight="1" x14ac:dyDescent="0.35">
      <c r="B202" s="44"/>
      <c r="C202" s="64"/>
      <c r="D202" s="63"/>
      <c r="E202" s="6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2:26" ht="15.75" customHeight="1" x14ac:dyDescent="0.35">
      <c r="B203" s="44"/>
      <c r="C203" s="64"/>
      <c r="D203" s="63"/>
      <c r="E203" s="6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2:26" ht="15.75" customHeight="1" x14ac:dyDescent="0.35">
      <c r="B204" s="44"/>
      <c r="C204" s="64"/>
      <c r="D204" s="63"/>
      <c r="E204" s="6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2:26" ht="15.75" customHeight="1" x14ac:dyDescent="0.35">
      <c r="B205" s="44"/>
      <c r="C205" s="64"/>
      <c r="D205" s="63"/>
      <c r="E205" s="6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2:26" ht="15.75" customHeight="1" x14ac:dyDescent="0.35">
      <c r="B206" s="44"/>
      <c r="C206" s="64"/>
      <c r="D206" s="63"/>
      <c r="E206" s="6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2:26" ht="15.75" customHeight="1" x14ac:dyDescent="0.35">
      <c r="B207" s="44"/>
      <c r="C207" s="64"/>
      <c r="D207" s="63"/>
      <c r="E207" s="6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2:26" ht="15.75" customHeight="1" x14ac:dyDescent="0.35">
      <c r="B208" s="44"/>
      <c r="C208" s="64"/>
      <c r="D208" s="63"/>
      <c r="E208" s="6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2:26" ht="15.75" customHeight="1" x14ac:dyDescent="0.35">
      <c r="B209" s="44"/>
      <c r="C209" s="64"/>
      <c r="D209" s="63"/>
      <c r="E209" s="6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2:26" ht="15.75" customHeight="1" x14ac:dyDescent="0.35">
      <c r="B210" s="44"/>
      <c r="C210" s="64"/>
      <c r="D210" s="63"/>
      <c r="E210" s="6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2:26" ht="15.75" customHeight="1" x14ac:dyDescent="0.35">
      <c r="B211" s="44"/>
      <c r="C211" s="64"/>
      <c r="D211" s="63"/>
      <c r="E211" s="6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2:26" ht="15.75" customHeight="1" x14ac:dyDescent="0.35">
      <c r="B212" s="44"/>
      <c r="C212" s="64"/>
      <c r="D212" s="63"/>
      <c r="E212" s="6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2:26" ht="15.75" customHeight="1" x14ac:dyDescent="0.35">
      <c r="B213" s="44"/>
      <c r="C213" s="64"/>
      <c r="D213" s="63"/>
      <c r="E213" s="6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2:26" ht="15.75" customHeight="1" x14ac:dyDescent="0.35">
      <c r="B214" s="44"/>
      <c r="C214" s="64"/>
      <c r="D214" s="63"/>
      <c r="E214" s="6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2:26" ht="15.75" customHeight="1" x14ac:dyDescent="0.35">
      <c r="B215" s="44"/>
      <c r="C215" s="64"/>
      <c r="D215" s="63"/>
      <c r="E215" s="6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2:26" ht="15.75" customHeight="1" x14ac:dyDescent="0.35">
      <c r="B216" s="44"/>
      <c r="C216" s="64"/>
      <c r="D216" s="63"/>
      <c r="E216" s="6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2:26" ht="15.75" customHeight="1" x14ac:dyDescent="0.35">
      <c r="B217" s="44"/>
      <c r="C217" s="64"/>
      <c r="D217" s="63"/>
      <c r="E217" s="6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2:26" ht="15.75" customHeight="1" x14ac:dyDescent="0.35">
      <c r="B218" s="44"/>
      <c r="C218" s="64"/>
      <c r="D218" s="63"/>
      <c r="E218" s="6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2:26" ht="15.75" customHeight="1" x14ac:dyDescent="0.35">
      <c r="B219" s="44"/>
      <c r="C219" s="64"/>
      <c r="D219" s="63"/>
      <c r="E219" s="6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2:26" ht="15.75" customHeight="1" x14ac:dyDescent="0.35">
      <c r="B220" s="44"/>
      <c r="C220" s="64"/>
      <c r="D220" s="63"/>
      <c r="E220" s="6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2:26" ht="15.75" customHeight="1" x14ac:dyDescent="0.35">
      <c r="B221" s="44"/>
      <c r="C221" s="64"/>
      <c r="D221" s="63"/>
      <c r="E221" s="6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2:26" ht="15.75" customHeight="1" x14ac:dyDescent="0.35">
      <c r="B222" s="44"/>
      <c r="C222" s="64"/>
      <c r="D222" s="63"/>
      <c r="E222" s="6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2:26" ht="15.75" customHeight="1" x14ac:dyDescent="0.35">
      <c r="B223" s="44"/>
      <c r="C223" s="64"/>
      <c r="D223" s="63"/>
      <c r="E223" s="6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2:26" ht="15.75" customHeight="1" x14ac:dyDescent="0.35">
      <c r="B224" s="44"/>
      <c r="C224" s="64"/>
      <c r="D224" s="63"/>
      <c r="E224" s="6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2:26" ht="15.75" customHeight="1" x14ac:dyDescent="0.35">
      <c r="B225" s="44"/>
      <c r="C225" s="64"/>
      <c r="D225" s="63"/>
      <c r="E225" s="6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2:26" ht="15.75" customHeight="1" x14ac:dyDescent="0.35">
      <c r="B226" s="44"/>
      <c r="C226" s="64"/>
      <c r="D226" s="63"/>
      <c r="E226" s="6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2:26" ht="15.75" customHeight="1" x14ac:dyDescent="0.35">
      <c r="B227" s="44"/>
      <c r="C227" s="64"/>
      <c r="D227" s="63"/>
      <c r="E227" s="6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2:26" ht="15.75" customHeight="1" x14ac:dyDescent="0.35">
      <c r="B228" s="44"/>
      <c r="C228" s="64"/>
      <c r="D228" s="63"/>
      <c r="E228" s="6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2:26" ht="15.75" customHeight="1" x14ac:dyDescent="0.35">
      <c r="B229" s="44"/>
      <c r="C229" s="64"/>
      <c r="D229" s="63"/>
      <c r="E229" s="6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2:26" ht="15.75" customHeight="1" x14ac:dyDescent="0.35">
      <c r="B230" s="44"/>
      <c r="C230" s="64"/>
      <c r="D230" s="63"/>
      <c r="E230" s="6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2:26" ht="15.75" customHeight="1" x14ac:dyDescent="0.35">
      <c r="B231" s="44"/>
      <c r="C231" s="64"/>
      <c r="D231" s="63"/>
      <c r="E231" s="6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2:26" ht="15.75" customHeight="1" x14ac:dyDescent="0.35">
      <c r="B232" s="44"/>
      <c r="C232" s="64"/>
      <c r="D232" s="63"/>
      <c r="E232" s="6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2:26" ht="15.75" customHeight="1" x14ac:dyDescent="0.35">
      <c r="B233" s="44"/>
      <c r="C233" s="64"/>
      <c r="D233" s="63"/>
      <c r="E233" s="6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2:26" ht="15.75" customHeight="1" x14ac:dyDescent="0.35">
      <c r="B234" s="44"/>
      <c r="C234" s="64"/>
      <c r="D234" s="63"/>
      <c r="E234" s="6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2:26" ht="15.75" customHeight="1" x14ac:dyDescent="0.35">
      <c r="B235" s="44"/>
      <c r="C235" s="64"/>
      <c r="D235" s="63"/>
      <c r="E235" s="6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2:26" ht="15.75" customHeight="1" x14ac:dyDescent="0.35">
      <c r="B236" s="44"/>
      <c r="C236" s="64"/>
      <c r="D236" s="63"/>
      <c r="E236" s="6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2:26" ht="15.75" customHeight="1" x14ac:dyDescent="0.35">
      <c r="B237" s="44"/>
      <c r="C237" s="64"/>
      <c r="D237" s="63"/>
      <c r="E237" s="6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2:26" ht="15.75" customHeight="1" x14ac:dyDescent="0.35">
      <c r="B238" s="44"/>
      <c r="C238" s="64"/>
      <c r="D238" s="63"/>
      <c r="E238" s="6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2:26" ht="15.75" customHeight="1" x14ac:dyDescent="0.35">
      <c r="B239" s="44"/>
      <c r="C239" s="64"/>
      <c r="D239" s="63"/>
      <c r="E239" s="6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2:26" ht="15.75" customHeight="1" x14ac:dyDescent="0.35">
      <c r="B240" s="44"/>
      <c r="C240" s="64"/>
      <c r="D240" s="63"/>
      <c r="E240" s="6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2:26" ht="15.75" customHeight="1" x14ac:dyDescent="0.35">
      <c r="B241" s="44"/>
      <c r="C241" s="64"/>
      <c r="D241" s="63"/>
      <c r="E241" s="6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2:26" ht="15.75" customHeight="1" x14ac:dyDescent="0.35">
      <c r="B242" s="44"/>
      <c r="C242" s="64"/>
      <c r="D242" s="63"/>
      <c r="E242" s="6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2:26" ht="15.75" customHeight="1" x14ac:dyDescent="0.35">
      <c r="B243" s="44"/>
      <c r="C243" s="64"/>
      <c r="D243" s="63"/>
      <c r="E243" s="6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2:26" ht="15.75" customHeight="1" x14ac:dyDescent="0.35">
      <c r="B244" s="44"/>
      <c r="C244" s="64"/>
      <c r="D244" s="63"/>
      <c r="E244" s="6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2:26" ht="15.75" customHeight="1" x14ac:dyDescent="0.35">
      <c r="B245" s="44"/>
      <c r="C245" s="64"/>
      <c r="D245" s="63"/>
      <c r="E245" s="6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2:26" ht="15.75" customHeight="1" x14ac:dyDescent="0.35">
      <c r="B246" s="44"/>
      <c r="C246" s="64"/>
      <c r="D246" s="63"/>
      <c r="E246" s="6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2:26" ht="15.75" customHeight="1" x14ac:dyDescent="0.35">
      <c r="B247" s="44"/>
      <c r="C247" s="64"/>
      <c r="D247" s="63"/>
      <c r="E247" s="6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2:26" ht="15.75" customHeight="1" x14ac:dyDescent="0.35">
      <c r="B248" s="44"/>
      <c r="C248" s="64"/>
      <c r="D248" s="63"/>
      <c r="E248" s="6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2:26" ht="15.75" customHeight="1" x14ac:dyDescent="0.35">
      <c r="B249" s="44"/>
      <c r="C249" s="64"/>
      <c r="D249" s="63"/>
      <c r="E249" s="6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2:26" ht="15.75" customHeight="1" x14ac:dyDescent="0.35">
      <c r="B250" s="44"/>
      <c r="C250" s="64"/>
      <c r="D250" s="63"/>
      <c r="E250" s="6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2:26" ht="15.75" customHeight="1" x14ac:dyDescent="0.35">
      <c r="B251" s="44"/>
      <c r="C251" s="64"/>
      <c r="D251" s="63"/>
      <c r="E251" s="6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2:26" ht="15.75" customHeight="1" x14ac:dyDescent="0.35">
      <c r="B252" s="44"/>
      <c r="C252" s="64"/>
      <c r="D252" s="63"/>
      <c r="E252" s="6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2:26" ht="15.75" customHeight="1" x14ac:dyDescent="0.35">
      <c r="B253" s="44"/>
      <c r="C253" s="64"/>
      <c r="D253" s="63"/>
      <c r="E253" s="6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2:26" ht="15.75" customHeight="1" x14ac:dyDescent="0.35">
      <c r="B254" s="44"/>
      <c r="C254" s="64"/>
      <c r="D254" s="63"/>
      <c r="E254" s="6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2:26" ht="15.75" customHeight="1" x14ac:dyDescent="0.35">
      <c r="B255" s="44"/>
      <c r="C255" s="64"/>
      <c r="D255" s="63"/>
      <c r="E255" s="6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2:26" ht="15.75" customHeight="1" x14ac:dyDescent="0.35">
      <c r="B256" s="44"/>
      <c r="C256" s="64"/>
      <c r="D256" s="63"/>
      <c r="E256" s="6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2:26" ht="15.75" customHeight="1" x14ac:dyDescent="0.35">
      <c r="B257" s="44"/>
      <c r="C257" s="64"/>
      <c r="D257" s="63"/>
      <c r="E257" s="6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2:26" ht="15.75" customHeight="1" x14ac:dyDescent="0.35">
      <c r="B258" s="44"/>
      <c r="C258" s="64"/>
      <c r="D258" s="63"/>
      <c r="E258" s="6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2:26" ht="15.75" customHeight="1" x14ac:dyDescent="0.35">
      <c r="B259" s="44"/>
      <c r="C259" s="64"/>
      <c r="D259" s="63"/>
      <c r="E259" s="6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2:26" ht="15.75" customHeight="1" x14ac:dyDescent="0.35">
      <c r="B260" s="44"/>
      <c r="C260" s="64"/>
      <c r="D260" s="63"/>
      <c r="E260" s="6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2:26" ht="15.75" customHeight="1" x14ac:dyDescent="0.35">
      <c r="B261" s="44"/>
      <c r="C261" s="64"/>
      <c r="D261" s="63"/>
      <c r="E261" s="6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2:26" ht="15.75" customHeight="1" x14ac:dyDescent="0.35">
      <c r="B262" s="44"/>
      <c r="C262" s="64"/>
      <c r="D262" s="63"/>
      <c r="E262" s="6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2:26" ht="15.75" customHeight="1" x14ac:dyDescent="0.35">
      <c r="B263" s="44"/>
      <c r="C263" s="64"/>
      <c r="D263" s="63"/>
      <c r="E263" s="6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2:26" ht="15.75" customHeight="1" x14ac:dyDescent="0.35">
      <c r="B264" s="44"/>
      <c r="C264" s="64"/>
      <c r="D264" s="63"/>
      <c r="E264" s="6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2:26" ht="15.75" customHeight="1" x14ac:dyDescent="0.35">
      <c r="B265" s="44"/>
      <c r="C265" s="64"/>
      <c r="D265" s="63"/>
      <c r="E265" s="6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2:26" ht="15.75" customHeight="1" x14ac:dyDescent="0.35">
      <c r="B266" s="44"/>
      <c r="C266" s="64"/>
      <c r="D266" s="63"/>
      <c r="E266" s="6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2:26" ht="15.75" customHeight="1" x14ac:dyDescent="0.35">
      <c r="B267" s="44"/>
      <c r="C267" s="64"/>
      <c r="D267" s="63"/>
      <c r="E267" s="6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2:26" ht="15.75" customHeight="1" x14ac:dyDescent="0.35">
      <c r="B268" s="44"/>
      <c r="C268" s="64"/>
      <c r="D268" s="63"/>
      <c r="E268" s="6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2:26" ht="15.75" customHeight="1" x14ac:dyDescent="0.35">
      <c r="B269" s="44"/>
      <c r="C269" s="64"/>
      <c r="D269" s="63"/>
      <c r="E269" s="6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2:26" ht="15.75" customHeight="1" x14ac:dyDescent="0.35">
      <c r="B270" s="44"/>
      <c r="C270" s="64"/>
      <c r="D270" s="63"/>
      <c r="E270" s="6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2:26" ht="15.75" customHeight="1" x14ac:dyDescent="0.35">
      <c r="B271" s="44"/>
      <c r="C271" s="64"/>
      <c r="D271" s="63"/>
      <c r="E271" s="6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2:26" ht="15.75" customHeight="1" x14ac:dyDescent="0.35">
      <c r="B272" s="44"/>
      <c r="C272" s="64"/>
      <c r="D272" s="63"/>
      <c r="E272" s="6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2:26" ht="15.75" customHeight="1" x14ac:dyDescent="0.35">
      <c r="B273" s="44"/>
      <c r="C273" s="64"/>
      <c r="D273" s="63"/>
      <c r="E273" s="6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2:26" ht="15.75" customHeight="1" x14ac:dyDescent="0.35">
      <c r="B274" s="44"/>
      <c r="C274" s="64"/>
      <c r="D274" s="63"/>
      <c r="E274" s="6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2:26" ht="15.75" customHeight="1" x14ac:dyDescent="0.35">
      <c r="B275" s="44"/>
      <c r="C275" s="64"/>
      <c r="D275" s="63"/>
      <c r="E275" s="6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2:26" ht="15.75" customHeight="1" x14ac:dyDescent="0.35">
      <c r="B276" s="44"/>
      <c r="C276" s="64"/>
      <c r="D276" s="63"/>
      <c r="E276" s="6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2:26" ht="15.75" customHeight="1" x14ac:dyDescent="0.35">
      <c r="B277" s="44"/>
      <c r="C277" s="64"/>
      <c r="D277" s="63"/>
      <c r="E277" s="6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2:26" ht="15.75" customHeight="1" x14ac:dyDescent="0.35">
      <c r="B278" s="44"/>
      <c r="C278" s="64"/>
      <c r="D278" s="63"/>
      <c r="E278" s="6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2:26" ht="15.75" customHeight="1" x14ac:dyDescent="0.35">
      <c r="B279" s="44"/>
      <c r="C279" s="64"/>
      <c r="D279" s="63"/>
      <c r="E279" s="6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2:26" ht="15.75" customHeight="1" x14ac:dyDescent="0.35">
      <c r="B280" s="44"/>
      <c r="C280" s="64"/>
      <c r="D280" s="63"/>
      <c r="E280" s="6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2:26" ht="15.75" customHeight="1" x14ac:dyDescent="0.35">
      <c r="B281" s="44"/>
      <c r="C281" s="64"/>
      <c r="D281" s="63"/>
      <c r="E281" s="6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2:26" ht="15.75" customHeight="1" x14ac:dyDescent="0.35">
      <c r="B282" s="44"/>
      <c r="C282" s="64"/>
      <c r="D282" s="63"/>
      <c r="E282" s="6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2:26" ht="15.75" customHeight="1" x14ac:dyDescent="0.35">
      <c r="B283" s="44"/>
      <c r="C283" s="64"/>
      <c r="D283" s="63"/>
      <c r="E283" s="6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2:26" ht="15.75" customHeight="1" x14ac:dyDescent="0.35">
      <c r="B284" s="44"/>
      <c r="C284" s="64"/>
      <c r="D284" s="63"/>
      <c r="E284" s="6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2:26" ht="15.75" customHeight="1" x14ac:dyDescent="0.35">
      <c r="B285" s="44"/>
      <c r="C285" s="64"/>
      <c r="D285" s="63"/>
      <c r="E285" s="6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2:26" ht="15.75" customHeight="1" x14ac:dyDescent="0.35">
      <c r="B286" s="44"/>
      <c r="C286" s="64"/>
      <c r="D286" s="63"/>
      <c r="E286" s="6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2:26" ht="15.75" customHeight="1" x14ac:dyDescent="0.35">
      <c r="B287" s="44"/>
      <c r="C287" s="64"/>
      <c r="D287" s="63"/>
      <c r="E287" s="6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2:26" ht="15.75" customHeight="1" x14ac:dyDescent="0.35">
      <c r="B288" s="44"/>
      <c r="C288" s="64"/>
      <c r="D288" s="63"/>
      <c r="E288" s="6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2:26" ht="15.75" customHeight="1" x14ac:dyDescent="0.35">
      <c r="B289" s="44"/>
      <c r="C289" s="64"/>
      <c r="D289" s="63"/>
      <c r="E289" s="6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2:26" ht="15.75" customHeight="1" x14ac:dyDescent="0.35">
      <c r="B290" s="44"/>
      <c r="C290" s="64"/>
      <c r="D290" s="63"/>
      <c r="E290" s="6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2:26" ht="15.75" customHeight="1" x14ac:dyDescent="0.35">
      <c r="B291" s="44"/>
      <c r="C291" s="64"/>
      <c r="D291" s="63"/>
      <c r="E291" s="6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2:26" ht="15.75" customHeight="1" x14ac:dyDescent="0.35">
      <c r="B292" s="44"/>
      <c r="C292" s="64"/>
      <c r="D292" s="63"/>
      <c r="E292" s="6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2:26" ht="15.75" customHeight="1" x14ac:dyDescent="0.35">
      <c r="B293" s="44"/>
      <c r="C293" s="64"/>
      <c r="D293" s="63"/>
      <c r="E293" s="6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2:26" ht="15.75" customHeight="1" x14ac:dyDescent="0.35">
      <c r="B294" s="44"/>
      <c r="C294" s="64"/>
      <c r="D294" s="63"/>
      <c r="E294" s="6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2:26" ht="15.75" customHeight="1" x14ac:dyDescent="0.35">
      <c r="B295" s="44"/>
      <c r="C295" s="64"/>
      <c r="D295" s="63"/>
      <c r="E295" s="6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2:26" ht="15.75" customHeight="1" x14ac:dyDescent="0.35">
      <c r="B296" s="44"/>
      <c r="C296" s="64"/>
      <c r="D296" s="63"/>
      <c r="E296" s="6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2:26" ht="15.75" customHeight="1" x14ac:dyDescent="0.35">
      <c r="B297" s="44"/>
      <c r="C297" s="64"/>
      <c r="D297" s="63"/>
      <c r="E297" s="6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2:26" ht="15.75" customHeight="1" x14ac:dyDescent="0.35">
      <c r="B298" s="44"/>
      <c r="C298" s="64"/>
      <c r="D298" s="63"/>
      <c r="E298" s="6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2:26" ht="15.75" customHeight="1" x14ac:dyDescent="0.35">
      <c r="B299" s="44"/>
      <c r="C299" s="64"/>
      <c r="D299" s="63"/>
      <c r="E299" s="6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2:26" ht="15.75" customHeight="1" x14ac:dyDescent="0.35">
      <c r="B300" s="44"/>
      <c r="C300" s="64"/>
      <c r="D300" s="63"/>
      <c r="E300" s="6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2:26" ht="15.75" customHeight="1" x14ac:dyDescent="0.35">
      <c r="B301" s="44"/>
      <c r="C301" s="64"/>
      <c r="D301" s="63"/>
      <c r="E301" s="6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2:26" ht="15.75" customHeight="1" x14ac:dyDescent="0.35">
      <c r="B302" s="44"/>
      <c r="C302" s="64"/>
      <c r="D302" s="63"/>
      <c r="E302" s="6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2:26" ht="15.75" customHeight="1" x14ac:dyDescent="0.35">
      <c r="B303" s="44"/>
      <c r="C303" s="64"/>
      <c r="D303" s="63"/>
      <c r="E303" s="6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2:26" ht="15.75" customHeight="1" x14ac:dyDescent="0.35">
      <c r="B304" s="44"/>
      <c r="C304" s="64"/>
      <c r="D304" s="63"/>
      <c r="E304" s="6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2:26" ht="15.75" customHeight="1" x14ac:dyDescent="0.35">
      <c r="B305" s="44"/>
      <c r="C305" s="64"/>
      <c r="D305" s="63"/>
      <c r="E305" s="6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2:26" ht="15.75" customHeight="1" x14ac:dyDescent="0.35">
      <c r="B306" s="44"/>
      <c r="C306" s="64"/>
      <c r="D306" s="63"/>
      <c r="E306" s="6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2:26" ht="15.75" customHeight="1" x14ac:dyDescent="0.35">
      <c r="B307" s="44"/>
      <c r="C307" s="64"/>
      <c r="D307" s="63"/>
      <c r="E307" s="6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2:26" ht="15.75" customHeight="1" x14ac:dyDescent="0.35">
      <c r="B308" s="44"/>
      <c r="C308" s="64"/>
      <c r="D308" s="63"/>
      <c r="E308" s="6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2:26" ht="15.75" customHeight="1" x14ac:dyDescent="0.35">
      <c r="B309" s="44"/>
      <c r="C309" s="64"/>
      <c r="D309" s="63"/>
      <c r="E309" s="6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2:26" ht="15.75" customHeight="1" x14ac:dyDescent="0.35">
      <c r="B310" s="44"/>
      <c r="C310" s="64"/>
      <c r="D310" s="63"/>
      <c r="E310" s="6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2:26" ht="15.75" customHeight="1" x14ac:dyDescent="0.35">
      <c r="B311" s="44"/>
      <c r="C311" s="64"/>
      <c r="D311" s="63"/>
      <c r="E311" s="6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2:26" ht="15.75" customHeight="1" x14ac:dyDescent="0.35">
      <c r="B312" s="44"/>
      <c r="C312" s="64"/>
      <c r="D312" s="63"/>
      <c r="E312" s="6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2:26" ht="15.75" customHeight="1" x14ac:dyDescent="0.35">
      <c r="B313" s="44"/>
      <c r="C313" s="64"/>
      <c r="D313" s="63"/>
      <c r="E313" s="6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2:26" ht="15.75" customHeight="1" x14ac:dyDescent="0.35">
      <c r="B314" s="44"/>
      <c r="C314" s="64"/>
      <c r="D314" s="63"/>
      <c r="E314" s="6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2:26" ht="15.75" customHeight="1" x14ac:dyDescent="0.35">
      <c r="B315" s="44"/>
      <c r="C315" s="64"/>
      <c r="D315" s="63"/>
      <c r="E315" s="6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2:26" ht="15.75" customHeight="1" x14ac:dyDescent="0.35">
      <c r="B316" s="44"/>
      <c r="C316" s="64"/>
      <c r="D316" s="63"/>
      <c r="E316" s="6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2:26" ht="15.75" customHeight="1" x14ac:dyDescent="0.35">
      <c r="B317" s="44"/>
      <c r="C317" s="64"/>
      <c r="D317" s="63"/>
      <c r="E317" s="6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2:26" ht="15.75" customHeight="1" x14ac:dyDescent="0.35">
      <c r="B318" s="44"/>
      <c r="C318" s="64"/>
      <c r="D318" s="63"/>
      <c r="E318" s="6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2:26" ht="15.75" customHeight="1" x14ac:dyDescent="0.35">
      <c r="B319" s="44"/>
      <c r="C319" s="64"/>
      <c r="D319" s="63"/>
      <c r="E319" s="6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2:26" ht="15.75" customHeight="1" x14ac:dyDescent="0.35">
      <c r="B320" s="44"/>
      <c r="C320" s="64"/>
      <c r="D320" s="63"/>
      <c r="E320" s="6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2:26" ht="15.75" customHeight="1" x14ac:dyDescent="0.35">
      <c r="B321" s="44"/>
      <c r="C321" s="64"/>
      <c r="D321" s="63"/>
      <c r="E321" s="6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2:26" ht="15.75" customHeight="1" x14ac:dyDescent="0.35">
      <c r="B322" s="44"/>
      <c r="C322" s="64"/>
      <c r="D322" s="63"/>
      <c r="E322" s="6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2:26" ht="15.75" customHeight="1" x14ac:dyDescent="0.35">
      <c r="B323" s="44"/>
      <c r="C323" s="64"/>
      <c r="D323" s="63"/>
      <c r="E323" s="6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2:26" ht="15.75" customHeight="1" x14ac:dyDescent="0.35">
      <c r="B324" s="44"/>
      <c r="C324" s="64"/>
      <c r="D324" s="63"/>
      <c r="E324" s="6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2:26" ht="15.75" customHeight="1" x14ac:dyDescent="0.35">
      <c r="B325" s="44"/>
      <c r="C325" s="64"/>
      <c r="D325" s="63"/>
      <c r="E325" s="6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2:26" ht="15.75" customHeight="1" x14ac:dyDescent="0.35">
      <c r="B326" s="44"/>
      <c r="C326" s="64"/>
      <c r="D326" s="63"/>
      <c r="E326" s="6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2:26" ht="15.75" customHeight="1" x14ac:dyDescent="0.35">
      <c r="B327" s="44"/>
      <c r="C327" s="64"/>
      <c r="D327" s="63"/>
      <c r="E327" s="6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2:26" ht="15.75" customHeight="1" x14ac:dyDescent="0.35">
      <c r="B328" s="44"/>
      <c r="C328" s="64"/>
      <c r="D328" s="63"/>
      <c r="E328" s="6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2:26" ht="15.75" customHeight="1" x14ac:dyDescent="0.35">
      <c r="B329" s="44"/>
      <c r="C329" s="64"/>
      <c r="D329" s="63"/>
      <c r="E329" s="6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2:26" ht="15.75" customHeight="1" x14ac:dyDescent="0.35">
      <c r="B330" s="44"/>
      <c r="C330" s="64"/>
      <c r="D330" s="63"/>
      <c r="E330" s="6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2:26" ht="15.75" customHeight="1" x14ac:dyDescent="0.35">
      <c r="B331" s="44"/>
      <c r="C331" s="64"/>
      <c r="D331" s="63"/>
      <c r="E331" s="6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2:26" ht="15.75" customHeight="1" x14ac:dyDescent="0.35">
      <c r="B332" s="44"/>
      <c r="C332" s="64"/>
      <c r="D332" s="63"/>
      <c r="E332" s="6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2:26" ht="15.75" customHeight="1" x14ac:dyDescent="0.35">
      <c r="B333" s="44"/>
      <c r="C333" s="64"/>
      <c r="D333" s="63"/>
      <c r="E333" s="6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2:26" ht="15.75" customHeight="1" x14ac:dyDescent="0.35">
      <c r="B334" s="44"/>
      <c r="C334" s="64"/>
      <c r="D334" s="63"/>
      <c r="E334" s="6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2:26" ht="15.75" customHeight="1" x14ac:dyDescent="0.35">
      <c r="B335" s="44"/>
      <c r="C335" s="64"/>
      <c r="D335" s="63"/>
      <c r="E335" s="6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2:26" ht="15.75" customHeight="1" x14ac:dyDescent="0.35">
      <c r="B336" s="44"/>
      <c r="C336" s="64"/>
      <c r="D336" s="63"/>
      <c r="E336" s="6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2:26" ht="15.75" customHeight="1" x14ac:dyDescent="0.35">
      <c r="B337" s="44"/>
      <c r="C337" s="64"/>
      <c r="D337" s="63"/>
      <c r="E337" s="6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2:26" ht="15.75" customHeight="1" x14ac:dyDescent="0.35">
      <c r="B338" s="44"/>
      <c r="C338" s="64"/>
      <c r="D338" s="63"/>
      <c r="E338" s="6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2:26" ht="15.75" customHeight="1" x14ac:dyDescent="0.35">
      <c r="B339" s="44"/>
      <c r="C339" s="64"/>
      <c r="D339" s="63"/>
      <c r="E339" s="6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2:26" ht="15.75" customHeight="1" x14ac:dyDescent="0.35">
      <c r="B340" s="44"/>
      <c r="C340" s="64"/>
      <c r="D340" s="63"/>
      <c r="E340" s="6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2:26" ht="15.75" customHeight="1" x14ac:dyDescent="0.35">
      <c r="B341" s="44"/>
      <c r="C341" s="64"/>
      <c r="D341" s="63"/>
      <c r="E341" s="6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2:26" ht="15.75" customHeight="1" x14ac:dyDescent="0.35">
      <c r="B342" s="44"/>
      <c r="C342" s="64"/>
      <c r="D342" s="63"/>
      <c r="E342" s="6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2:26" ht="15.75" customHeight="1" x14ac:dyDescent="0.35">
      <c r="B343" s="44"/>
      <c r="C343" s="64"/>
      <c r="D343" s="63"/>
      <c r="E343" s="6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2:26" ht="15.75" customHeight="1" x14ac:dyDescent="0.35">
      <c r="B344" s="44"/>
      <c r="C344" s="64"/>
      <c r="D344" s="63"/>
      <c r="E344" s="6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2:26" ht="15.75" customHeight="1" x14ac:dyDescent="0.35">
      <c r="B345" s="44"/>
      <c r="C345" s="64"/>
      <c r="D345" s="63"/>
      <c r="E345" s="6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2:26" ht="15.75" customHeight="1" x14ac:dyDescent="0.35">
      <c r="B346" s="44"/>
      <c r="C346" s="64"/>
      <c r="D346" s="63"/>
      <c r="E346" s="6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2:26" ht="15.75" customHeight="1" x14ac:dyDescent="0.35">
      <c r="B347" s="44"/>
      <c r="C347" s="64"/>
      <c r="D347" s="63"/>
      <c r="E347" s="6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2:26" ht="15.75" customHeight="1" x14ac:dyDescent="0.35">
      <c r="B348" s="44"/>
      <c r="C348" s="64"/>
      <c r="D348" s="63"/>
      <c r="E348" s="6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2:26" ht="15.75" customHeight="1" x14ac:dyDescent="0.35">
      <c r="B349" s="44"/>
      <c r="C349" s="64"/>
      <c r="D349" s="63"/>
      <c r="E349" s="6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2:26" ht="15.75" customHeight="1" x14ac:dyDescent="0.35">
      <c r="B350" s="44"/>
      <c r="C350" s="64"/>
      <c r="D350" s="63"/>
      <c r="E350" s="6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2:26" ht="15.75" customHeight="1" x14ac:dyDescent="0.35">
      <c r="B351" s="44"/>
      <c r="C351" s="64"/>
      <c r="D351" s="63"/>
      <c r="E351" s="6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2:26" ht="15.75" customHeight="1" x14ac:dyDescent="0.35">
      <c r="B352" s="44"/>
      <c r="C352" s="64"/>
      <c r="D352" s="63"/>
      <c r="E352" s="6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2:26" ht="15.75" customHeight="1" x14ac:dyDescent="0.35">
      <c r="B353" s="44"/>
      <c r="C353" s="64"/>
      <c r="D353" s="63"/>
      <c r="E353" s="6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2:26" ht="15.75" customHeight="1" x14ac:dyDescent="0.35">
      <c r="B354" s="44"/>
      <c r="C354" s="64"/>
      <c r="D354" s="63"/>
      <c r="E354" s="6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2:26" ht="15.75" customHeight="1" x14ac:dyDescent="0.35">
      <c r="B355" s="44"/>
      <c r="C355" s="64"/>
      <c r="D355" s="63"/>
      <c r="E355" s="6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2:26" ht="15.75" customHeight="1" x14ac:dyDescent="0.35">
      <c r="B356" s="44"/>
      <c r="C356" s="64"/>
      <c r="D356" s="63"/>
      <c r="E356" s="6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2:26" ht="15.75" customHeight="1" x14ac:dyDescent="0.35">
      <c r="B357" s="44"/>
      <c r="C357" s="64"/>
      <c r="D357" s="63"/>
      <c r="E357" s="6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2:26" ht="15.75" customHeight="1" x14ac:dyDescent="0.35">
      <c r="B358" s="44"/>
      <c r="C358" s="64"/>
      <c r="D358" s="63"/>
      <c r="E358" s="6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2:26" ht="15.75" customHeight="1" x14ac:dyDescent="0.35">
      <c r="B359" s="44"/>
      <c r="C359" s="64"/>
      <c r="D359" s="63"/>
      <c r="E359" s="6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2:26" ht="15.75" customHeight="1" x14ac:dyDescent="0.35">
      <c r="B360" s="44"/>
      <c r="C360" s="64"/>
      <c r="D360" s="63"/>
      <c r="E360" s="6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2:26" ht="15.75" customHeight="1" x14ac:dyDescent="0.35">
      <c r="B361" s="44"/>
      <c r="C361" s="64"/>
      <c r="D361" s="63"/>
      <c r="E361" s="6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2:26" ht="15.75" customHeight="1" x14ac:dyDescent="0.35">
      <c r="B362" s="44"/>
      <c r="C362" s="64"/>
      <c r="D362" s="63"/>
      <c r="E362" s="6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2:26" ht="15.75" customHeight="1" x14ac:dyDescent="0.35">
      <c r="B363" s="44"/>
      <c r="C363" s="64"/>
      <c r="D363" s="63"/>
      <c r="E363" s="6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2:26" ht="15.75" customHeight="1" x14ac:dyDescent="0.35">
      <c r="B364" s="44"/>
      <c r="C364" s="64"/>
      <c r="D364" s="63"/>
      <c r="E364" s="6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2:26" ht="15.75" customHeight="1" x14ac:dyDescent="0.35">
      <c r="B365" s="44"/>
      <c r="C365" s="64"/>
      <c r="D365" s="63"/>
      <c r="E365" s="6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2:26" ht="15.75" customHeight="1" x14ac:dyDescent="0.35">
      <c r="B366" s="44"/>
      <c r="C366" s="64"/>
      <c r="D366" s="63"/>
      <c r="E366" s="6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2:26" ht="15.75" customHeight="1" x14ac:dyDescent="0.35">
      <c r="B367" s="44"/>
      <c r="C367" s="64"/>
      <c r="D367" s="63"/>
      <c r="E367" s="6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2:26" ht="15.75" customHeight="1" x14ac:dyDescent="0.35">
      <c r="B368" s="44"/>
      <c r="C368" s="64"/>
      <c r="D368" s="63"/>
      <c r="E368" s="6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2:26" ht="15.75" customHeight="1" x14ac:dyDescent="0.35">
      <c r="B369" s="44"/>
      <c r="C369" s="64"/>
      <c r="D369" s="63"/>
      <c r="E369" s="6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2:26" ht="15.75" customHeight="1" x14ac:dyDescent="0.35">
      <c r="B370" s="44"/>
      <c r="C370" s="64"/>
      <c r="D370" s="63"/>
      <c r="E370" s="6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2:26" ht="15.75" customHeight="1" x14ac:dyDescent="0.35">
      <c r="B371" s="44"/>
      <c r="C371" s="64"/>
      <c r="D371" s="63"/>
      <c r="E371" s="6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2:26" ht="15.75" customHeight="1" x14ac:dyDescent="0.35">
      <c r="B372" s="44"/>
      <c r="C372" s="64"/>
      <c r="D372" s="63"/>
      <c r="E372" s="6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2:26" ht="15.75" customHeight="1" x14ac:dyDescent="0.35">
      <c r="B373" s="44"/>
      <c r="C373" s="64"/>
      <c r="D373" s="63"/>
      <c r="E373" s="6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2:26" ht="15.75" customHeight="1" x14ac:dyDescent="0.35">
      <c r="B374" s="44"/>
      <c r="C374" s="64"/>
      <c r="D374" s="63"/>
      <c r="E374" s="6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2:26" ht="15.75" customHeight="1" x14ac:dyDescent="0.35">
      <c r="B375" s="44"/>
      <c r="C375" s="64"/>
      <c r="D375" s="63"/>
      <c r="E375" s="6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2:26" ht="15.75" customHeight="1" x14ac:dyDescent="0.35">
      <c r="B376" s="44"/>
      <c r="C376" s="64"/>
      <c r="D376" s="63"/>
      <c r="E376" s="6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2:26" ht="15.75" customHeight="1" x14ac:dyDescent="0.35">
      <c r="B377" s="44"/>
      <c r="C377" s="64"/>
      <c r="D377" s="63"/>
      <c r="E377" s="6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2:26" ht="15.75" customHeight="1" x14ac:dyDescent="0.35">
      <c r="B378" s="44"/>
      <c r="C378" s="64"/>
      <c r="D378" s="63"/>
      <c r="E378" s="6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2:26" ht="15.75" customHeight="1" x14ac:dyDescent="0.35">
      <c r="B379" s="44"/>
      <c r="C379" s="64"/>
      <c r="D379" s="63"/>
      <c r="E379" s="6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2:26" ht="15.75" customHeight="1" x14ac:dyDescent="0.35">
      <c r="B380" s="44"/>
      <c r="C380" s="64"/>
      <c r="D380" s="63"/>
      <c r="E380" s="6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2:26" ht="15.75" customHeight="1" x14ac:dyDescent="0.35">
      <c r="B381" s="44"/>
      <c r="C381" s="64"/>
      <c r="D381" s="63"/>
      <c r="E381" s="6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2:26" ht="15.75" customHeight="1" x14ac:dyDescent="0.35">
      <c r="B382" s="44"/>
      <c r="C382" s="64"/>
      <c r="D382" s="63"/>
      <c r="E382" s="6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2:26" ht="15.75" customHeight="1" x14ac:dyDescent="0.35">
      <c r="B383" s="44"/>
      <c r="C383" s="64"/>
      <c r="D383" s="63"/>
      <c r="E383" s="6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2:26" ht="15.75" customHeight="1" x14ac:dyDescent="0.35">
      <c r="B384" s="44"/>
      <c r="C384" s="64"/>
      <c r="D384" s="63"/>
      <c r="E384" s="6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2:26" ht="15.75" customHeight="1" x14ac:dyDescent="0.35">
      <c r="B385" s="44"/>
      <c r="C385" s="64"/>
      <c r="D385" s="63"/>
      <c r="E385" s="6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2:26" ht="15.75" customHeight="1" x14ac:dyDescent="0.35">
      <c r="B386" s="44"/>
      <c r="C386" s="64"/>
      <c r="D386" s="63"/>
      <c r="E386" s="6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2:26" ht="15.75" customHeight="1" x14ac:dyDescent="0.35">
      <c r="B387" s="44"/>
      <c r="C387" s="64"/>
      <c r="D387" s="63"/>
      <c r="E387" s="6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2:26" ht="15.75" customHeight="1" x14ac:dyDescent="0.35">
      <c r="B388" s="44"/>
      <c r="C388" s="64"/>
      <c r="D388" s="63"/>
      <c r="E388" s="6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2:26" ht="15.75" customHeight="1" x14ac:dyDescent="0.35">
      <c r="B389" s="44"/>
      <c r="C389" s="64"/>
      <c r="D389" s="63"/>
      <c r="E389" s="6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2:26" ht="15.75" customHeight="1" x14ac:dyDescent="0.35">
      <c r="B390" s="44"/>
      <c r="C390" s="64"/>
      <c r="D390" s="63"/>
      <c r="E390" s="6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2:26" ht="15.75" customHeight="1" x14ac:dyDescent="0.35">
      <c r="B391" s="44"/>
      <c r="C391" s="64"/>
      <c r="D391" s="63"/>
      <c r="E391" s="6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2:26" ht="15.75" customHeight="1" x14ac:dyDescent="0.35">
      <c r="B392" s="44"/>
      <c r="C392" s="64"/>
      <c r="D392" s="63"/>
      <c r="E392" s="6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2:26" ht="15.75" customHeight="1" x14ac:dyDescent="0.35">
      <c r="B393" s="44"/>
      <c r="C393" s="64"/>
      <c r="D393" s="63"/>
      <c r="E393" s="6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2:26" ht="15.75" customHeight="1" x14ac:dyDescent="0.35">
      <c r="B394" s="44"/>
      <c r="C394" s="64"/>
      <c r="D394" s="63"/>
      <c r="E394" s="6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2:26" ht="15.75" customHeight="1" x14ac:dyDescent="0.35">
      <c r="B395" s="44"/>
      <c r="C395" s="64"/>
      <c r="D395" s="63"/>
      <c r="E395" s="6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2:26" ht="15.75" customHeight="1" x14ac:dyDescent="0.35">
      <c r="B396" s="44"/>
      <c r="C396" s="64"/>
      <c r="D396" s="63"/>
      <c r="E396" s="6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2:26" ht="15.75" customHeight="1" x14ac:dyDescent="0.35">
      <c r="B397" s="44"/>
      <c r="C397" s="64"/>
      <c r="D397" s="63"/>
      <c r="E397" s="6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2:26" ht="15.75" customHeight="1" x14ac:dyDescent="0.35">
      <c r="B398" s="44"/>
      <c r="C398" s="64"/>
      <c r="D398" s="63"/>
      <c r="E398" s="6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2:26" ht="15.75" customHeight="1" x14ac:dyDescent="0.35">
      <c r="B399" s="44"/>
      <c r="C399" s="64"/>
      <c r="D399" s="63"/>
      <c r="E399" s="6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2:26" ht="15.75" customHeight="1" x14ac:dyDescent="0.35">
      <c r="B400" s="44"/>
      <c r="C400" s="64"/>
      <c r="D400" s="63"/>
      <c r="E400" s="6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2:26" ht="15.75" customHeight="1" x14ac:dyDescent="0.35">
      <c r="B401" s="44"/>
      <c r="C401" s="64"/>
      <c r="D401" s="63"/>
      <c r="E401" s="6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2:26" ht="15.75" customHeight="1" x14ac:dyDescent="0.35">
      <c r="B402" s="44"/>
      <c r="C402" s="64"/>
      <c r="D402" s="63"/>
      <c r="E402" s="6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2:26" ht="15.75" customHeight="1" x14ac:dyDescent="0.35">
      <c r="B403" s="44"/>
      <c r="C403" s="64"/>
      <c r="D403" s="63"/>
      <c r="E403" s="6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2:26" ht="15.75" customHeight="1" x14ac:dyDescent="0.35">
      <c r="B404" s="44"/>
      <c r="C404" s="64"/>
      <c r="D404" s="63"/>
      <c r="E404" s="6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2:26" ht="15.75" customHeight="1" x14ac:dyDescent="0.35">
      <c r="B405" s="44"/>
      <c r="C405" s="64"/>
      <c r="D405" s="63"/>
      <c r="E405" s="6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2:26" ht="15.75" customHeight="1" x14ac:dyDescent="0.35">
      <c r="B406" s="44"/>
      <c r="C406" s="64"/>
      <c r="D406" s="63"/>
      <c r="E406" s="6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2:26" ht="15.75" customHeight="1" x14ac:dyDescent="0.35">
      <c r="B407" s="44"/>
      <c r="C407" s="64"/>
      <c r="D407" s="63"/>
      <c r="E407" s="6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2:26" ht="15.75" customHeight="1" x14ac:dyDescent="0.35">
      <c r="B408" s="44"/>
      <c r="C408" s="64"/>
      <c r="D408" s="63"/>
      <c r="E408" s="6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2:26" ht="15.75" customHeight="1" x14ac:dyDescent="0.35">
      <c r="B409" s="44"/>
      <c r="C409" s="64"/>
      <c r="D409" s="63"/>
      <c r="E409" s="6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2:26" ht="15.75" customHeight="1" x14ac:dyDescent="0.35">
      <c r="B410" s="44"/>
      <c r="C410" s="64"/>
      <c r="D410" s="63"/>
      <c r="E410" s="6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2:26" ht="15.75" customHeight="1" x14ac:dyDescent="0.35">
      <c r="B411" s="44"/>
      <c r="C411" s="64"/>
      <c r="D411" s="63"/>
      <c r="E411" s="6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2:26" ht="15.75" customHeight="1" x14ac:dyDescent="0.35">
      <c r="B412" s="44"/>
      <c r="C412" s="64"/>
      <c r="D412" s="63"/>
      <c r="E412" s="6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2:26" ht="15.75" customHeight="1" x14ac:dyDescent="0.35">
      <c r="B413" s="44"/>
      <c r="C413" s="64"/>
      <c r="D413" s="63"/>
      <c r="E413" s="6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2:26" ht="15.75" customHeight="1" x14ac:dyDescent="0.35">
      <c r="B414" s="44"/>
      <c r="C414" s="64"/>
      <c r="D414" s="63"/>
      <c r="E414" s="6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2:26" ht="15.75" customHeight="1" x14ac:dyDescent="0.35">
      <c r="B415" s="44"/>
      <c r="C415" s="64"/>
      <c r="D415" s="63"/>
      <c r="E415" s="6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2:26" ht="15.75" customHeight="1" x14ac:dyDescent="0.35">
      <c r="B416" s="44"/>
      <c r="C416" s="64"/>
      <c r="D416" s="63"/>
      <c r="E416" s="6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2:26" ht="15.75" customHeight="1" x14ac:dyDescent="0.35">
      <c r="B417" s="44"/>
      <c r="C417" s="64"/>
      <c r="D417" s="63"/>
      <c r="E417" s="6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2:26" ht="15.75" customHeight="1" x14ac:dyDescent="0.35">
      <c r="B418" s="44"/>
      <c r="C418" s="64"/>
      <c r="D418" s="63"/>
      <c r="E418" s="6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2:26" ht="15.75" customHeight="1" x14ac:dyDescent="0.35">
      <c r="B419" s="44"/>
      <c r="C419" s="64"/>
      <c r="D419" s="63"/>
      <c r="E419" s="6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2:26" ht="15.75" customHeight="1" x14ac:dyDescent="0.35">
      <c r="B420" s="44"/>
      <c r="C420" s="64"/>
      <c r="D420" s="63"/>
      <c r="E420" s="6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2:26" ht="15.75" customHeight="1" x14ac:dyDescent="0.35">
      <c r="B421" s="44"/>
      <c r="C421" s="64"/>
      <c r="D421" s="63"/>
      <c r="E421" s="6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2:26" ht="15.75" customHeight="1" x14ac:dyDescent="0.35">
      <c r="B422" s="44"/>
      <c r="C422" s="64"/>
      <c r="D422" s="63"/>
      <c r="E422" s="6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2:26" ht="15.75" customHeight="1" x14ac:dyDescent="0.35">
      <c r="B423" s="44"/>
      <c r="C423" s="64"/>
      <c r="D423" s="63"/>
      <c r="E423" s="6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2:26" ht="15.75" customHeight="1" x14ac:dyDescent="0.35">
      <c r="B424" s="44"/>
      <c r="C424" s="64"/>
      <c r="D424" s="63"/>
      <c r="E424" s="6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2:26" ht="15.75" customHeight="1" x14ac:dyDescent="0.35">
      <c r="B425" s="44"/>
      <c r="C425" s="64"/>
      <c r="D425" s="63"/>
      <c r="E425" s="6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2:26" ht="15.75" customHeight="1" x14ac:dyDescent="0.35">
      <c r="B426" s="44"/>
      <c r="C426" s="64"/>
      <c r="D426" s="63"/>
      <c r="E426" s="6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2:26" ht="15.75" customHeight="1" x14ac:dyDescent="0.35">
      <c r="B427" s="44"/>
      <c r="C427" s="64"/>
      <c r="D427" s="63"/>
      <c r="E427" s="6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2:26" ht="15.75" customHeight="1" x14ac:dyDescent="0.35">
      <c r="B428" s="44"/>
      <c r="C428" s="64"/>
      <c r="D428" s="63"/>
      <c r="E428" s="6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2:26" ht="15.75" customHeight="1" x14ac:dyDescent="0.35">
      <c r="B429" s="44"/>
      <c r="C429" s="64"/>
      <c r="D429" s="63"/>
      <c r="E429" s="6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2:26" ht="15.75" customHeight="1" x14ac:dyDescent="0.35">
      <c r="B430" s="44"/>
      <c r="C430" s="64"/>
      <c r="D430" s="63"/>
      <c r="E430" s="6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2:26" ht="15.75" customHeight="1" x14ac:dyDescent="0.35">
      <c r="B431" s="44"/>
      <c r="C431" s="64"/>
      <c r="D431" s="63"/>
      <c r="E431" s="6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2:26" ht="15.75" customHeight="1" x14ac:dyDescent="0.35">
      <c r="B432" s="44"/>
      <c r="C432" s="64"/>
      <c r="D432" s="63"/>
      <c r="E432" s="6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2:26" ht="15.75" customHeight="1" x14ac:dyDescent="0.35">
      <c r="B433" s="44"/>
      <c r="C433" s="64"/>
      <c r="D433" s="63"/>
      <c r="E433" s="6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2:26" ht="15.75" customHeight="1" x14ac:dyDescent="0.35">
      <c r="B434" s="44"/>
      <c r="C434" s="64"/>
      <c r="D434" s="63"/>
      <c r="E434" s="6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2:26" ht="15.75" customHeight="1" x14ac:dyDescent="0.35">
      <c r="B435" s="44"/>
      <c r="C435" s="64"/>
      <c r="D435" s="63"/>
      <c r="E435" s="6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2:26" ht="15.75" customHeight="1" x14ac:dyDescent="0.35">
      <c r="B436" s="44"/>
      <c r="C436" s="64"/>
      <c r="D436" s="63"/>
      <c r="E436" s="6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2:26" ht="15.75" customHeight="1" x14ac:dyDescent="0.35">
      <c r="B437" s="44"/>
      <c r="C437" s="64"/>
      <c r="D437" s="63"/>
      <c r="E437" s="6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2:26" ht="15.75" customHeight="1" x14ac:dyDescent="0.35">
      <c r="B438" s="44"/>
      <c r="C438" s="64"/>
      <c r="D438" s="63"/>
      <c r="E438" s="6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2:26" ht="15.75" customHeight="1" x14ac:dyDescent="0.35">
      <c r="B439" s="44"/>
      <c r="C439" s="64"/>
      <c r="D439" s="63"/>
      <c r="E439" s="6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2:26" ht="15.75" customHeight="1" x14ac:dyDescent="0.35">
      <c r="B440" s="44"/>
      <c r="C440" s="64"/>
      <c r="D440" s="63"/>
      <c r="E440" s="6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2:26" ht="15.75" customHeight="1" x14ac:dyDescent="0.35">
      <c r="B441" s="44"/>
      <c r="C441" s="64"/>
      <c r="D441" s="63"/>
      <c r="E441" s="6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2:26" ht="15.75" customHeight="1" x14ac:dyDescent="0.35">
      <c r="B442" s="44"/>
      <c r="C442" s="64"/>
      <c r="D442" s="63"/>
      <c r="E442" s="6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2:26" ht="15.75" customHeight="1" x14ac:dyDescent="0.35">
      <c r="B443" s="44"/>
      <c r="C443" s="64"/>
      <c r="D443" s="63"/>
      <c r="E443" s="6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2:26" ht="15.75" customHeight="1" x14ac:dyDescent="0.35">
      <c r="B444" s="44"/>
      <c r="C444" s="64"/>
      <c r="D444" s="63"/>
      <c r="E444" s="6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2:26" ht="15.75" customHeight="1" x14ac:dyDescent="0.35">
      <c r="B445" s="44"/>
      <c r="C445" s="64"/>
      <c r="D445" s="63"/>
      <c r="E445" s="6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2:26" ht="15.75" customHeight="1" x14ac:dyDescent="0.35">
      <c r="B446" s="44"/>
      <c r="C446" s="64"/>
      <c r="D446" s="63"/>
      <c r="E446" s="6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2:26" ht="15.75" customHeight="1" x14ac:dyDescent="0.35">
      <c r="B447" s="44"/>
      <c r="C447" s="64"/>
      <c r="D447" s="63"/>
      <c r="E447" s="6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2:26" ht="15.75" customHeight="1" x14ac:dyDescent="0.35">
      <c r="B448" s="44"/>
      <c r="C448" s="64"/>
      <c r="D448" s="63"/>
      <c r="E448" s="6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2:26" ht="15.75" customHeight="1" x14ac:dyDescent="0.35">
      <c r="B449" s="44"/>
      <c r="C449" s="64"/>
      <c r="D449" s="63"/>
      <c r="E449" s="6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2:26" ht="15.75" customHeight="1" x14ac:dyDescent="0.35">
      <c r="B450" s="44"/>
      <c r="C450" s="64"/>
      <c r="D450" s="63"/>
      <c r="E450" s="6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2:26" ht="15.75" customHeight="1" x14ac:dyDescent="0.35">
      <c r="B451" s="44"/>
      <c r="C451" s="64"/>
      <c r="D451" s="63"/>
      <c r="E451" s="6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2:26" ht="15.75" customHeight="1" x14ac:dyDescent="0.35">
      <c r="B452" s="44"/>
      <c r="C452" s="64"/>
      <c r="D452" s="63"/>
      <c r="E452" s="6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2:26" ht="15.75" customHeight="1" x14ac:dyDescent="0.35">
      <c r="B453" s="44"/>
      <c r="C453" s="64"/>
      <c r="D453" s="63"/>
      <c r="E453" s="6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2:26" ht="15.75" customHeight="1" x14ac:dyDescent="0.35">
      <c r="B454" s="44"/>
      <c r="C454" s="64"/>
      <c r="D454" s="63"/>
      <c r="E454" s="6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2:26" ht="15.75" customHeight="1" x14ac:dyDescent="0.35">
      <c r="B455" s="44"/>
      <c r="C455" s="64"/>
      <c r="D455" s="63"/>
      <c r="E455" s="6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2:26" ht="15.75" customHeight="1" x14ac:dyDescent="0.35">
      <c r="B456" s="44"/>
      <c r="C456" s="64"/>
      <c r="D456" s="63"/>
      <c r="E456" s="6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2:26" ht="15.75" customHeight="1" x14ac:dyDescent="0.35">
      <c r="B457" s="44"/>
      <c r="C457" s="64"/>
      <c r="D457" s="63"/>
      <c r="E457" s="6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2:26" ht="15.75" customHeight="1" x14ac:dyDescent="0.35">
      <c r="B458" s="44"/>
      <c r="C458" s="64"/>
      <c r="D458" s="63"/>
      <c r="E458" s="6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2:26" ht="15.75" customHeight="1" x14ac:dyDescent="0.35">
      <c r="B459" s="44"/>
      <c r="C459" s="64"/>
      <c r="D459" s="63"/>
      <c r="E459" s="6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2:26" ht="15.75" customHeight="1" x14ac:dyDescent="0.35">
      <c r="B460" s="44"/>
      <c r="C460" s="64"/>
      <c r="D460" s="63"/>
      <c r="E460" s="6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2:26" ht="15.75" customHeight="1" x14ac:dyDescent="0.35">
      <c r="B461" s="44"/>
      <c r="C461" s="64"/>
      <c r="D461" s="63"/>
      <c r="E461" s="6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2:26" ht="15.75" customHeight="1" x14ac:dyDescent="0.35">
      <c r="B462" s="44"/>
      <c r="C462" s="64"/>
      <c r="D462" s="63"/>
      <c r="E462" s="6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2:26" ht="15.75" customHeight="1" x14ac:dyDescent="0.35">
      <c r="B463" s="44"/>
      <c r="C463" s="64"/>
      <c r="D463" s="63"/>
      <c r="E463" s="6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2:26" ht="15.75" customHeight="1" x14ac:dyDescent="0.35">
      <c r="B464" s="44"/>
      <c r="C464" s="64"/>
      <c r="D464" s="63"/>
      <c r="E464" s="6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2:26" ht="15.75" customHeight="1" x14ac:dyDescent="0.35">
      <c r="B465" s="44"/>
      <c r="C465" s="64"/>
      <c r="D465" s="63"/>
      <c r="E465" s="6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2:26" ht="15.75" customHeight="1" x14ac:dyDescent="0.35">
      <c r="B466" s="44"/>
      <c r="C466" s="64"/>
      <c r="D466" s="63"/>
      <c r="E466" s="6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2:26" ht="15.75" customHeight="1" x14ac:dyDescent="0.35">
      <c r="B467" s="44"/>
      <c r="C467" s="64"/>
      <c r="D467" s="63"/>
      <c r="E467" s="6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2:26" ht="15.75" customHeight="1" x14ac:dyDescent="0.35">
      <c r="B468" s="44"/>
      <c r="C468" s="64"/>
      <c r="D468" s="63"/>
      <c r="E468" s="6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2:26" ht="15.75" customHeight="1" x14ac:dyDescent="0.35">
      <c r="B469" s="44"/>
      <c r="C469" s="64"/>
      <c r="D469" s="63"/>
      <c r="E469" s="6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2:26" ht="15.75" customHeight="1" x14ac:dyDescent="0.35">
      <c r="B470" s="44"/>
      <c r="C470" s="64"/>
      <c r="D470" s="63"/>
      <c r="E470" s="6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2:26" ht="15.75" customHeight="1" x14ac:dyDescent="0.35">
      <c r="B471" s="44"/>
      <c r="C471" s="64"/>
      <c r="D471" s="63"/>
      <c r="E471" s="6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2:26" ht="15.75" customHeight="1" x14ac:dyDescent="0.35">
      <c r="B472" s="44"/>
      <c r="C472" s="64"/>
      <c r="D472" s="63"/>
      <c r="E472" s="6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2:26" ht="15.75" customHeight="1" x14ac:dyDescent="0.35">
      <c r="B473" s="44"/>
      <c r="C473" s="64"/>
      <c r="D473" s="63"/>
      <c r="E473" s="6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2:26" ht="15.75" customHeight="1" x14ac:dyDescent="0.35">
      <c r="B474" s="44"/>
      <c r="C474" s="64"/>
      <c r="D474" s="63"/>
      <c r="E474" s="6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2:26" ht="15.75" customHeight="1" x14ac:dyDescent="0.35">
      <c r="B475" s="44"/>
      <c r="C475" s="64"/>
      <c r="D475" s="63"/>
      <c r="E475" s="6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2:26" ht="15.75" customHeight="1" x14ac:dyDescent="0.35">
      <c r="B476" s="44"/>
      <c r="C476" s="64"/>
      <c r="D476" s="63"/>
      <c r="E476" s="6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2:26" ht="15.75" customHeight="1" x14ac:dyDescent="0.35">
      <c r="B477" s="44"/>
      <c r="C477" s="64"/>
      <c r="D477" s="63"/>
      <c r="E477" s="6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2:26" ht="15.75" customHeight="1" x14ac:dyDescent="0.35">
      <c r="B478" s="44"/>
      <c r="C478" s="64"/>
      <c r="D478" s="63"/>
      <c r="E478" s="6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2:26" ht="15.75" customHeight="1" x14ac:dyDescent="0.35">
      <c r="B479" s="44"/>
      <c r="C479" s="64"/>
      <c r="D479" s="63"/>
      <c r="E479" s="6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2:26" ht="15.75" customHeight="1" x14ac:dyDescent="0.35">
      <c r="B480" s="44"/>
      <c r="C480" s="64"/>
      <c r="D480" s="63"/>
      <c r="E480" s="6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2:26" ht="15.75" customHeight="1" x14ac:dyDescent="0.35">
      <c r="B481" s="44"/>
      <c r="C481" s="64"/>
      <c r="D481" s="63"/>
      <c r="E481" s="6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2:26" ht="15.75" customHeight="1" x14ac:dyDescent="0.35">
      <c r="B482" s="44"/>
      <c r="C482" s="64"/>
      <c r="D482" s="63"/>
      <c r="E482" s="6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2:26" ht="15.75" customHeight="1" x14ac:dyDescent="0.35">
      <c r="B483" s="44"/>
      <c r="C483" s="64"/>
      <c r="D483" s="63"/>
      <c r="E483" s="6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2:26" ht="15.75" customHeight="1" x14ac:dyDescent="0.35">
      <c r="B484" s="44"/>
      <c r="C484" s="64"/>
      <c r="D484" s="63"/>
      <c r="E484" s="6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2:26" ht="15.75" customHeight="1" x14ac:dyDescent="0.35">
      <c r="B485" s="44"/>
      <c r="C485" s="64"/>
      <c r="D485" s="63"/>
      <c r="E485" s="6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2:26" ht="15.75" customHeight="1" x14ac:dyDescent="0.35">
      <c r="B486" s="44"/>
      <c r="C486" s="64"/>
      <c r="D486" s="63"/>
      <c r="E486" s="6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2:26" ht="15.75" customHeight="1" x14ac:dyDescent="0.35">
      <c r="B487" s="44"/>
      <c r="C487" s="64"/>
      <c r="D487" s="63"/>
      <c r="E487" s="6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2:26" ht="15.75" customHeight="1" x14ac:dyDescent="0.35">
      <c r="B488" s="44"/>
      <c r="C488" s="64"/>
      <c r="D488" s="63"/>
      <c r="E488" s="6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2:26" ht="15.75" customHeight="1" x14ac:dyDescent="0.35">
      <c r="B489" s="44"/>
      <c r="C489" s="64"/>
      <c r="D489" s="63"/>
      <c r="E489" s="6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2:26" ht="15.75" customHeight="1" x14ac:dyDescent="0.35">
      <c r="B490" s="44"/>
      <c r="C490" s="64"/>
      <c r="D490" s="63"/>
      <c r="E490" s="6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2:26" ht="15.75" customHeight="1" x14ac:dyDescent="0.35">
      <c r="B491" s="44"/>
      <c r="C491" s="64"/>
      <c r="D491" s="63"/>
      <c r="E491" s="6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2:26" ht="15.75" customHeight="1" x14ac:dyDescent="0.35">
      <c r="B492" s="44"/>
      <c r="C492" s="64"/>
      <c r="D492" s="63"/>
      <c r="E492" s="6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2:26" ht="15.75" customHeight="1" x14ac:dyDescent="0.35">
      <c r="B493" s="44"/>
      <c r="C493" s="64"/>
      <c r="D493" s="63"/>
      <c r="E493" s="6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2:26" ht="15.75" customHeight="1" x14ac:dyDescent="0.35">
      <c r="B494" s="44"/>
      <c r="C494" s="64"/>
      <c r="D494" s="63"/>
      <c r="E494" s="6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2:26" ht="15.75" customHeight="1" x14ac:dyDescent="0.35">
      <c r="B495" s="44"/>
      <c r="C495" s="64"/>
      <c r="D495" s="63"/>
      <c r="E495" s="6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2:26" ht="15.75" customHeight="1" x14ac:dyDescent="0.35">
      <c r="B496" s="44"/>
      <c r="C496" s="64"/>
      <c r="D496" s="63"/>
      <c r="E496" s="6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2:26" ht="15.75" customHeight="1" x14ac:dyDescent="0.35">
      <c r="B497" s="44"/>
      <c r="C497" s="64"/>
      <c r="D497" s="63"/>
      <c r="E497" s="6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2:26" ht="15.75" customHeight="1" x14ac:dyDescent="0.35">
      <c r="B498" s="44"/>
      <c r="C498" s="64"/>
      <c r="D498" s="63"/>
      <c r="E498" s="6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2:26" ht="15.75" customHeight="1" x14ac:dyDescent="0.35">
      <c r="B499" s="44"/>
      <c r="C499" s="64"/>
      <c r="D499" s="63"/>
      <c r="E499" s="6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2:26" ht="15.75" customHeight="1" x14ac:dyDescent="0.35">
      <c r="B500" s="44"/>
      <c r="C500" s="64"/>
      <c r="D500" s="63"/>
      <c r="E500" s="6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2:26" ht="15.75" customHeight="1" x14ac:dyDescent="0.35">
      <c r="B501" s="44"/>
      <c r="C501" s="64"/>
      <c r="D501" s="63"/>
      <c r="E501" s="6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2:26" ht="15.75" customHeight="1" x14ac:dyDescent="0.35">
      <c r="B502" s="44"/>
      <c r="C502" s="64"/>
      <c r="D502" s="63"/>
      <c r="E502" s="6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2:26" ht="15.75" customHeight="1" x14ac:dyDescent="0.35">
      <c r="B503" s="44"/>
      <c r="C503" s="64"/>
      <c r="D503" s="63"/>
      <c r="E503" s="6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2:26" ht="15.75" customHeight="1" x14ac:dyDescent="0.35">
      <c r="B504" s="44"/>
      <c r="C504" s="64"/>
      <c r="D504" s="63"/>
      <c r="E504" s="6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2:26" ht="15.75" customHeight="1" x14ac:dyDescent="0.35">
      <c r="B505" s="44"/>
      <c r="C505" s="64"/>
      <c r="D505" s="63"/>
      <c r="E505" s="6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2:26" ht="15.75" customHeight="1" x14ac:dyDescent="0.35">
      <c r="B506" s="44"/>
      <c r="C506" s="64"/>
      <c r="D506" s="63"/>
      <c r="E506" s="6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2:26" ht="15.75" customHeight="1" x14ac:dyDescent="0.35">
      <c r="B507" s="44"/>
      <c r="C507" s="64"/>
      <c r="D507" s="63"/>
      <c r="E507" s="6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2:26" ht="15.75" customHeight="1" x14ac:dyDescent="0.35">
      <c r="B508" s="44"/>
      <c r="C508" s="64"/>
      <c r="D508" s="63"/>
      <c r="E508" s="6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2:26" ht="15.75" customHeight="1" x14ac:dyDescent="0.35">
      <c r="B509" s="44"/>
      <c r="C509" s="64"/>
      <c r="D509" s="63"/>
      <c r="E509" s="6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2:26" ht="15.75" customHeight="1" x14ac:dyDescent="0.35">
      <c r="B510" s="44"/>
      <c r="C510" s="64"/>
      <c r="D510" s="63"/>
      <c r="E510" s="6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2:26" ht="15.75" customHeight="1" x14ac:dyDescent="0.35">
      <c r="B511" s="44"/>
      <c r="C511" s="64"/>
      <c r="D511" s="63"/>
      <c r="E511" s="6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2:26" ht="15.75" customHeight="1" x14ac:dyDescent="0.35">
      <c r="B512" s="44"/>
      <c r="C512" s="64"/>
      <c r="D512" s="63"/>
      <c r="E512" s="6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2:26" ht="15.75" customHeight="1" x14ac:dyDescent="0.35">
      <c r="B513" s="44"/>
      <c r="C513" s="64"/>
      <c r="D513" s="63"/>
      <c r="E513" s="6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2:26" ht="15.75" customHeight="1" x14ac:dyDescent="0.35">
      <c r="B514" s="44"/>
      <c r="C514" s="64"/>
      <c r="D514" s="63"/>
      <c r="E514" s="6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2:26" ht="15.75" customHeight="1" x14ac:dyDescent="0.35">
      <c r="B515" s="44"/>
      <c r="C515" s="64"/>
      <c r="D515" s="63"/>
      <c r="E515" s="6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2:26" ht="15.75" customHeight="1" x14ac:dyDescent="0.35">
      <c r="B516" s="44"/>
      <c r="C516" s="64"/>
      <c r="D516" s="63"/>
      <c r="E516" s="6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2:26" ht="15.75" customHeight="1" x14ac:dyDescent="0.35">
      <c r="B517" s="44"/>
      <c r="C517" s="64"/>
      <c r="D517" s="63"/>
      <c r="E517" s="6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2:26" ht="15.75" customHeight="1" x14ac:dyDescent="0.35">
      <c r="B518" s="44"/>
      <c r="C518" s="64"/>
      <c r="D518" s="63"/>
      <c r="E518" s="6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2:26" ht="15.75" customHeight="1" x14ac:dyDescent="0.35">
      <c r="B519" s="44"/>
      <c r="C519" s="64"/>
      <c r="D519" s="63"/>
      <c r="E519" s="6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2:26" ht="15.75" customHeight="1" x14ac:dyDescent="0.35">
      <c r="B520" s="44"/>
      <c r="C520" s="64"/>
      <c r="D520" s="63"/>
      <c r="E520" s="6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2:26" ht="15.75" customHeight="1" x14ac:dyDescent="0.35">
      <c r="B521" s="44"/>
      <c r="C521" s="64"/>
      <c r="D521" s="63"/>
      <c r="E521" s="6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2:26" ht="15.75" customHeight="1" x14ac:dyDescent="0.35">
      <c r="B522" s="44"/>
      <c r="C522" s="64"/>
      <c r="D522" s="63"/>
      <c r="E522" s="6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2:26" ht="15.75" customHeight="1" x14ac:dyDescent="0.35">
      <c r="B523" s="44"/>
      <c r="C523" s="64"/>
      <c r="D523" s="63"/>
      <c r="E523" s="6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2:26" ht="15.75" customHeight="1" x14ac:dyDescent="0.35">
      <c r="B524" s="44"/>
      <c r="C524" s="64"/>
      <c r="D524" s="63"/>
      <c r="E524" s="6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2:26" ht="15.75" customHeight="1" x14ac:dyDescent="0.35">
      <c r="B525" s="44"/>
      <c r="C525" s="64"/>
      <c r="D525" s="63"/>
      <c r="E525" s="6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2:26" ht="15.75" customHeight="1" x14ac:dyDescent="0.35">
      <c r="B526" s="44"/>
      <c r="C526" s="64"/>
      <c r="D526" s="63"/>
      <c r="E526" s="6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2:26" ht="15.75" customHeight="1" x14ac:dyDescent="0.35">
      <c r="B527" s="44"/>
      <c r="C527" s="64"/>
      <c r="D527" s="63"/>
      <c r="E527" s="6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2:26" ht="15.75" customHeight="1" x14ac:dyDescent="0.35">
      <c r="B528" s="44"/>
      <c r="C528" s="64"/>
      <c r="D528" s="63"/>
      <c r="E528" s="6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2:26" ht="15.75" customHeight="1" x14ac:dyDescent="0.35">
      <c r="B529" s="44"/>
      <c r="C529" s="64"/>
      <c r="D529" s="63"/>
      <c r="E529" s="6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2:26" ht="15.75" customHeight="1" x14ac:dyDescent="0.35">
      <c r="B530" s="44"/>
      <c r="C530" s="64"/>
      <c r="D530" s="63"/>
      <c r="E530" s="6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2:26" ht="15.75" customHeight="1" x14ac:dyDescent="0.35">
      <c r="B531" s="44"/>
      <c r="C531" s="64"/>
      <c r="D531" s="63"/>
      <c r="E531" s="6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2:26" ht="15.75" customHeight="1" x14ac:dyDescent="0.35">
      <c r="B532" s="44"/>
      <c r="C532" s="64"/>
      <c r="D532" s="63"/>
      <c r="E532" s="6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2:26" ht="15.75" customHeight="1" x14ac:dyDescent="0.35">
      <c r="B533" s="44"/>
      <c r="C533" s="64"/>
      <c r="D533" s="63"/>
      <c r="E533" s="6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2:26" ht="15.75" customHeight="1" x14ac:dyDescent="0.35">
      <c r="B534" s="44"/>
      <c r="C534" s="64"/>
      <c r="D534" s="63"/>
      <c r="E534" s="6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2:26" ht="15.75" customHeight="1" x14ac:dyDescent="0.35">
      <c r="B535" s="44"/>
      <c r="C535" s="64"/>
      <c r="D535" s="63"/>
      <c r="E535" s="6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2:26" ht="15.75" customHeight="1" x14ac:dyDescent="0.35">
      <c r="B536" s="44"/>
      <c r="C536" s="64"/>
      <c r="D536" s="63"/>
      <c r="E536" s="6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2:26" ht="15.75" customHeight="1" x14ac:dyDescent="0.35">
      <c r="B537" s="44"/>
      <c r="C537" s="64"/>
      <c r="D537" s="63"/>
      <c r="E537" s="6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2:26" ht="15.75" customHeight="1" x14ac:dyDescent="0.35">
      <c r="B538" s="44"/>
      <c r="C538" s="64"/>
      <c r="D538" s="63"/>
      <c r="E538" s="6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2:26" ht="15.75" customHeight="1" x14ac:dyDescent="0.35">
      <c r="B539" s="44"/>
      <c r="C539" s="64"/>
      <c r="D539" s="63"/>
      <c r="E539" s="6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2:26" ht="15.75" customHeight="1" x14ac:dyDescent="0.35">
      <c r="B540" s="44"/>
      <c r="C540" s="64"/>
      <c r="D540" s="63"/>
      <c r="E540" s="6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2:26" ht="15.75" customHeight="1" x14ac:dyDescent="0.35">
      <c r="B541" s="44"/>
      <c r="C541" s="64"/>
      <c r="D541" s="63"/>
      <c r="E541" s="6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2:26" ht="15.75" customHeight="1" x14ac:dyDescent="0.35">
      <c r="B542" s="44"/>
      <c r="C542" s="64"/>
      <c r="D542" s="63"/>
      <c r="E542" s="6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2:26" ht="15.75" customHeight="1" x14ac:dyDescent="0.35">
      <c r="B543" s="44"/>
      <c r="C543" s="64"/>
      <c r="D543" s="63"/>
      <c r="E543" s="6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2:26" ht="15.75" customHeight="1" x14ac:dyDescent="0.35">
      <c r="B544" s="44"/>
      <c r="C544" s="64"/>
      <c r="D544" s="63"/>
      <c r="E544" s="6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2:26" ht="15.75" customHeight="1" x14ac:dyDescent="0.35">
      <c r="B545" s="44"/>
      <c r="C545" s="64"/>
      <c r="D545" s="63"/>
      <c r="E545" s="6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2:26" ht="15.75" customHeight="1" x14ac:dyDescent="0.35">
      <c r="B546" s="44"/>
      <c r="C546" s="64"/>
      <c r="D546" s="63"/>
      <c r="E546" s="6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2:26" ht="15.75" customHeight="1" x14ac:dyDescent="0.35">
      <c r="B547" s="44"/>
      <c r="C547" s="64"/>
      <c r="D547" s="63"/>
      <c r="E547" s="6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2:26" ht="15.75" customHeight="1" x14ac:dyDescent="0.35">
      <c r="B548" s="44"/>
      <c r="C548" s="64"/>
      <c r="D548" s="63"/>
      <c r="E548" s="6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2:26" ht="15.75" customHeight="1" x14ac:dyDescent="0.35">
      <c r="B549" s="44"/>
      <c r="C549" s="64"/>
      <c r="D549" s="63"/>
      <c r="E549" s="6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2:26" ht="15.75" customHeight="1" x14ac:dyDescent="0.35">
      <c r="B550" s="44"/>
      <c r="C550" s="64"/>
      <c r="D550" s="63"/>
      <c r="E550" s="6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2:26" ht="15.75" customHeight="1" x14ac:dyDescent="0.35">
      <c r="B551" s="44"/>
      <c r="C551" s="64"/>
      <c r="D551" s="63"/>
      <c r="E551" s="6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2:26" ht="15.75" customHeight="1" x14ac:dyDescent="0.35">
      <c r="B552" s="44"/>
      <c r="C552" s="64"/>
      <c r="D552" s="63"/>
      <c r="E552" s="6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2:26" ht="15.75" customHeight="1" x14ac:dyDescent="0.35">
      <c r="B553" s="44"/>
      <c r="C553" s="64"/>
      <c r="D553" s="63"/>
      <c r="E553" s="6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2:26" ht="15.75" customHeight="1" x14ac:dyDescent="0.35">
      <c r="B554" s="44"/>
      <c r="C554" s="64"/>
      <c r="D554" s="63"/>
      <c r="E554" s="6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2:26" ht="15.75" customHeight="1" x14ac:dyDescent="0.35">
      <c r="B555" s="44"/>
      <c r="C555" s="64"/>
      <c r="D555" s="63"/>
      <c r="E555" s="6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2:26" ht="15.75" customHeight="1" x14ac:dyDescent="0.35">
      <c r="B556" s="44"/>
      <c r="C556" s="64"/>
      <c r="D556" s="63"/>
      <c r="E556" s="6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2:26" ht="15.75" customHeight="1" x14ac:dyDescent="0.35">
      <c r="B557" s="44"/>
      <c r="C557" s="64"/>
      <c r="D557" s="63"/>
      <c r="E557" s="6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2:26" ht="15.75" customHeight="1" x14ac:dyDescent="0.35">
      <c r="B558" s="44"/>
      <c r="C558" s="64"/>
      <c r="D558" s="63"/>
      <c r="E558" s="6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2:26" ht="15.75" customHeight="1" x14ac:dyDescent="0.35">
      <c r="B559" s="44"/>
      <c r="C559" s="64"/>
      <c r="D559" s="63"/>
      <c r="E559" s="6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2:26" ht="15.75" customHeight="1" x14ac:dyDescent="0.35">
      <c r="B560" s="44"/>
      <c r="C560" s="64"/>
      <c r="D560" s="63"/>
      <c r="E560" s="6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2:26" ht="15.75" customHeight="1" x14ac:dyDescent="0.35">
      <c r="B561" s="44"/>
      <c r="C561" s="64"/>
      <c r="D561" s="63"/>
      <c r="E561" s="6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2:26" ht="15.75" customHeight="1" x14ac:dyDescent="0.35">
      <c r="B562" s="44"/>
      <c r="C562" s="64"/>
      <c r="D562" s="63"/>
      <c r="E562" s="6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2:26" ht="15.75" customHeight="1" x14ac:dyDescent="0.35">
      <c r="B563" s="44"/>
      <c r="C563" s="64"/>
      <c r="D563" s="63"/>
      <c r="E563" s="6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2:26" ht="15.75" customHeight="1" x14ac:dyDescent="0.35">
      <c r="B564" s="44"/>
      <c r="C564" s="64"/>
      <c r="D564" s="63"/>
      <c r="E564" s="6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2:26" ht="15.75" customHeight="1" x14ac:dyDescent="0.35">
      <c r="B565" s="44"/>
      <c r="C565" s="64"/>
      <c r="D565" s="63"/>
      <c r="E565" s="6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2:26" ht="15.75" customHeight="1" x14ac:dyDescent="0.35">
      <c r="B566" s="44"/>
      <c r="C566" s="64"/>
      <c r="D566" s="63"/>
      <c r="E566" s="6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2:26" ht="15.75" customHeight="1" x14ac:dyDescent="0.35">
      <c r="B567" s="44"/>
      <c r="C567" s="64"/>
      <c r="D567" s="63"/>
      <c r="E567" s="6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2:26" ht="15.75" customHeight="1" x14ac:dyDescent="0.35">
      <c r="B568" s="44"/>
      <c r="C568" s="64"/>
      <c r="D568" s="63"/>
      <c r="E568" s="6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2:26" ht="15.75" customHeight="1" x14ac:dyDescent="0.35">
      <c r="B569" s="44"/>
      <c r="C569" s="64"/>
      <c r="D569" s="63"/>
      <c r="E569" s="6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2:26" ht="15.75" customHeight="1" x14ac:dyDescent="0.35">
      <c r="B570" s="44"/>
      <c r="C570" s="64"/>
      <c r="D570" s="63"/>
      <c r="E570" s="6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2:26" ht="15.75" customHeight="1" x14ac:dyDescent="0.35">
      <c r="B571" s="44"/>
      <c r="C571" s="64"/>
      <c r="D571" s="63"/>
      <c r="E571" s="6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2:26" ht="15.75" customHeight="1" x14ac:dyDescent="0.35">
      <c r="B572" s="44"/>
      <c r="C572" s="64"/>
      <c r="D572" s="63"/>
      <c r="E572" s="6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2:26" ht="15.75" customHeight="1" x14ac:dyDescent="0.35">
      <c r="B573" s="44"/>
      <c r="C573" s="64"/>
      <c r="D573" s="63"/>
      <c r="E573" s="6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2:26" ht="15.75" customHeight="1" x14ac:dyDescent="0.35">
      <c r="B574" s="44"/>
      <c r="C574" s="64"/>
      <c r="D574" s="63"/>
      <c r="E574" s="6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2:26" ht="15.75" customHeight="1" x14ac:dyDescent="0.35">
      <c r="B575" s="44"/>
      <c r="C575" s="64"/>
      <c r="D575" s="63"/>
      <c r="E575" s="6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2:26" ht="15.75" customHeight="1" x14ac:dyDescent="0.35">
      <c r="B576" s="44"/>
      <c r="C576" s="64"/>
      <c r="D576" s="63"/>
      <c r="E576" s="6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2:26" ht="15.75" customHeight="1" x14ac:dyDescent="0.35">
      <c r="B577" s="44"/>
      <c r="C577" s="64"/>
      <c r="D577" s="63"/>
      <c r="E577" s="6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2:26" ht="15.75" customHeight="1" x14ac:dyDescent="0.35">
      <c r="B578" s="44"/>
      <c r="C578" s="64"/>
      <c r="D578" s="63"/>
      <c r="E578" s="6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2:26" ht="15.75" customHeight="1" x14ac:dyDescent="0.35">
      <c r="B579" s="44"/>
      <c r="C579" s="64"/>
      <c r="D579" s="63"/>
      <c r="E579" s="6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2:26" ht="15.75" customHeight="1" x14ac:dyDescent="0.35">
      <c r="B580" s="44"/>
      <c r="C580" s="64"/>
      <c r="D580" s="63"/>
      <c r="E580" s="6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2:26" ht="15.75" customHeight="1" x14ac:dyDescent="0.35">
      <c r="B581" s="44"/>
      <c r="C581" s="64"/>
      <c r="D581" s="63"/>
      <c r="E581" s="6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2:26" ht="15.75" customHeight="1" x14ac:dyDescent="0.35">
      <c r="B582" s="44"/>
      <c r="C582" s="64"/>
      <c r="D582" s="63"/>
      <c r="E582" s="6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2:26" ht="15.75" customHeight="1" x14ac:dyDescent="0.35">
      <c r="B583" s="44"/>
      <c r="C583" s="64"/>
      <c r="D583" s="63"/>
      <c r="E583" s="6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2:26" ht="15.75" customHeight="1" x14ac:dyDescent="0.35">
      <c r="B584" s="44"/>
      <c r="C584" s="64"/>
      <c r="D584" s="63"/>
      <c r="E584" s="6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2:26" ht="15.75" customHeight="1" x14ac:dyDescent="0.35">
      <c r="B585" s="44"/>
      <c r="C585" s="64"/>
      <c r="D585" s="63"/>
      <c r="E585" s="6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2:26" ht="15.75" customHeight="1" x14ac:dyDescent="0.35">
      <c r="B586" s="44"/>
      <c r="C586" s="64"/>
      <c r="D586" s="63"/>
      <c r="E586" s="6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2:26" ht="15.75" customHeight="1" x14ac:dyDescent="0.35">
      <c r="B587" s="44"/>
      <c r="C587" s="64"/>
      <c r="D587" s="63"/>
      <c r="E587" s="6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2:26" ht="15.75" customHeight="1" x14ac:dyDescent="0.35">
      <c r="B588" s="44"/>
      <c r="C588" s="64"/>
      <c r="D588" s="63"/>
      <c r="E588" s="6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2:26" ht="15.75" customHeight="1" x14ac:dyDescent="0.35">
      <c r="B589" s="44"/>
      <c r="C589" s="64"/>
      <c r="D589" s="63"/>
      <c r="E589" s="6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2:26" ht="15.75" customHeight="1" x14ac:dyDescent="0.35">
      <c r="B590" s="44"/>
      <c r="C590" s="64"/>
      <c r="D590" s="63"/>
      <c r="E590" s="6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2:26" ht="15.75" customHeight="1" x14ac:dyDescent="0.35">
      <c r="B591" s="44"/>
      <c r="C591" s="64"/>
      <c r="D591" s="63"/>
      <c r="E591" s="6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2:26" ht="15.75" customHeight="1" x14ac:dyDescent="0.35">
      <c r="B592" s="44"/>
      <c r="C592" s="64"/>
      <c r="D592" s="63"/>
      <c r="E592" s="6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2:26" ht="15.75" customHeight="1" x14ac:dyDescent="0.35">
      <c r="B593" s="44"/>
      <c r="C593" s="64"/>
      <c r="D593" s="63"/>
      <c r="E593" s="6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2:26" ht="15.75" customHeight="1" x14ac:dyDescent="0.35">
      <c r="B594" s="44"/>
      <c r="C594" s="64"/>
      <c r="D594" s="63"/>
      <c r="E594" s="6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2:26" ht="15.75" customHeight="1" x14ac:dyDescent="0.35">
      <c r="B595" s="44"/>
      <c r="C595" s="64"/>
      <c r="D595" s="63"/>
      <c r="E595" s="6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2:26" ht="15.75" customHeight="1" x14ac:dyDescent="0.35">
      <c r="B596" s="44"/>
      <c r="C596" s="64"/>
      <c r="D596" s="63"/>
      <c r="E596" s="6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2:26" ht="15.75" customHeight="1" x14ac:dyDescent="0.35">
      <c r="B597" s="44"/>
      <c r="C597" s="64"/>
      <c r="D597" s="63"/>
      <c r="E597" s="6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2:26" ht="15.75" customHeight="1" x14ac:dyDescent="0.35">
      <c r="B598" s="44"/>
      <c r="C598" s="64"/>
      <c r="D598" s="63"/>
      <c r="E598" s="6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2:26" ht="15.75" customHeight="1" x14ac:dyDescent="0.35">
      <c r="B599" s="44"/>
      <c r="C599" s="64"/>
      <c r="D599" s="63"/>
      <c r="E599" s="6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2:26" ht="15.75" customHeight="1" x14ac:dyDescent="0.35">
      <c r="B600" s="44"/>
      <c r="C600" s="64"/>
      <c r="D600" s="63"/>
      <c r="E600" s="6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2:26" ht="15.75" customHeight="1" x14ac:dyDescent="0.35">
      <c r="B601" s="44"/>
      <c r="C601" s="64"/>
      <c r="D601" s="63"/>
      <c r="E601" s="6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2:26" ht="15.75" customHeight="1" x14ac:dyDescent="0.35">
      <c r="B602" s="44"/>
      <c r="C602" s="64"/>
      <c r="D602" s="63"/>
      <c r="E602" s="6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2:26" ht="15.75" customHeight="1" x14ac:dyDescent="0.35">
      <c r="B603" s="44"/>
      <c r="C603" s="64"/>
      <c r="D603" s="63"/>
      <c r="E603" s="6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2:26" ht="15.75" customHeight="1" x14ac:dyDescent="0.35">
      <c r="B604" s="44"/>
      <c r="C604" s="64"/>
      <c r="D604" s="63"/>
      <c r="E604" s="6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2:26" ht="15.75" customHeight="1" x14ac:dyDescent="0.35">
      <c r="B605" s="44"/>
      <c r="C605" s="64"/>
      <c r="D605" s="63"/>
      <c r="E605" s="6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2:26" ht="15.75" customHeight="1" x14ac:dyDescent="0.35">
      <c r="B606" s="44"/>
      <c r="C606" s="64"/>
      <c r="D606" s="63"/>
      <c r="E606" s="6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2:26" ht="15.75" customHeight="1" x14ac:dyDescent="0.35">
      <c r="B607" s="44"/>
      <c r="C607" s="64"/>
      <c r="D607" s="63"/>
      <c r="E607" s="6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2:26" ht="15.75" customHeight="1" x14ac:dyDescent="0.35">
      <c r="B608" s="44"/>
      <c r="C608" s="64"/>
      <c r="D608" s="63"/>
      <c r="E608" s="6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2:26" ht="15.75" customHeight="1" x14ac:dyDescent="0.35">
      <c r="B609" s="44"/>
      <c r="C609" s="64"/>
      <c r="D609" s="63"/>
      <c r="E609" s="6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2:26" ht="15.75" customHeight="1" x14ac:dyDescent="0.35">
      <c r="B610" s="44"/>
      <c r="C610" s="64"/>
      <c r="D610" s="63"/>
      <c r="E610" s="6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2:26" ht="15.75" customHeight="1" x14ac:dyDescent="0.35">
      <c r="B611" s="44"/>
      <c r="C611" s="64"/>
      <c r="D611" s="63"/>
      <c r="E611" s="6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2:26" ht="15.75" customHeight="1" x14ac:dyDescent="0.35">
      <c r="B612" s="44"/>
      <c r="C612" s="64"/>
      <c r="D612" s="63"/>
      <c r="E612" s="6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2:26" ht="15.75" customHeight="1" x14ac:dyDescent="0.35">
      <c r="B613" s="44"/>
      <c r="C613" s="64"/>
      <c r="D613" s="63"/>
      <c r="E613" s="6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2:26" ht="15.75" customHeight="1" x14ac:dyDescent="0.35">
      <c r="B614" s="44"/>
      <c r="C614" s="64"/>
      <c r="D614" s="63"/>
      <c r="E614" s="6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2:26" ht="15.75" customHeight="1" x14ac:dyDescent="0.35">
      <c r="B615" s="44"/>
      <c r="C615" s="64"/>
      <c r="D615" s="63"/>
      <c r="E615" s="6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2:26" ht="15.75" customHeight="1" x14ac:dyDescent="0.35">
      <c r="B616" s="44"/>
      <c r="C616" s="64"/>
      <c r="D616" s="63"/>
      <c r="E616" s="6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2:26" ht="15.75" customHeight="1" x14ac:dyDescent="0.35">
      <c r="B617" s="44"/>
      <c r="C617" s="64"/>
      <c r="D617" s="63"/>
      <c r="E617" s="6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2:26" ht="15.75" customHeight="1" x14ac:dyDescent="0.35">
      <c r="B618" s="44"/>
      <c r="C618" s="64"/>
      <c r="D618" s="63"/>
      <c r="E618" s="6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2:26" ht="15.75" customHeight="1" x14ac:dyDescent="0.35">
      <c r="B619" s="44"/>
      <c r="C619" s="64"/>
      <c r="D619" s="63"/>
      <c r="E619" s="6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2:26" ht="15.75" customHeight="1" x14ac:dyDescent="0.35">
      <c r="B620" s="44"/>
      <c r="C620" s="64"/>
      <c r="D620" s="63"/>
      <c r="E620" s="6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2:26" ht="15.75" customHeight="1" x14ac:dyDescent="0.35">
      <c r="B621" s="44"/>
      <c r="C621" s="64"/>
      <c r="D621" s="63"/>
      <c r="E621" s="6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2:26" ht="15.75" customHeight="1" x14ac:dyDescent="0.35">
      <c r="B622" s="44"/>
      <c r="C622" s="64"/>
      <c r="D622" s="63"/>
      <c r="E622" s="6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2:26" ht="15.75" customHeight="1" x14ac:dyDescent="0.35">
      <c r="B623" s="44"/>
      <c r="C623" s="64"/>
      <c r="D623" s="63"/>
      <c r="E623" s="6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2:26" ht="15.75" customHeight="1" x14ac:dyDescent="0.35">
      <c r="B624" s="44"/>
      <c r="C624" s="64"/>
      <c r="D624" s="63"/>
      <c r="E624" s="6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2:26" ht="15.75" customHeight="1" x14ac:dyDescent="0.35">
      <c r="B625" s="44"/>
      <c r="C625" s="64"/>
      <c r="D625" s="63"/>
      <c r="E625" s="6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2:26" ht="15.75" customHeight="1" x14ac:dyDescent="0.35">
      <c r="B626" s="44"/>
      <c r="C626" s="64"/>
      <c r="D626" s="63"/>
      <c r="E626" s="6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2:26" ht="15.75" customHeight="1" x14ac:dyDescent="0.35">
      <c r="B627" s="44"/>
      <c r="C627" s="64"/>
      <c r="D627" s="63"/>
      <c r="E627" s="6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2:26" ht="15.75" customHeight="1" x14ac:dyDescent="0.35">
      <c r="B628" s="44"/>
      <c r="C628" s="64"/>
      <c r="D628" s="63"/>
      <c r="E628" s="6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2:26" ht="15.75" customHeight="1" x14ac:dyDescent="0.35">
      <c r="B629" s="44"/>
      <c r="C629" s="64"/>
      <c r="D629" s="63"/>
      <c r="E629" s="6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2:26" ht="15.75" customHeight="1" x14ac:dyDescent="0.35">
      <c r="B630" s="44"/>
      <c r="C630" s="64"/>
      <c r="D630" s="63"/>
      <c r="E630" s="6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2:26" ht="15.75" customHeight="1" x14ac:dyDescent="0.35">
      <c r="B631" s="44"/>
      <c r="C631" s="64"/>
      <c r="D631" s="63"/>
      <c r="E631" s="6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2:26" ht="15.75" customHeight="1" x14ac:dyDescent="0.35">
      <c r="B632" s="44"/>
      <c r="C632" s="64"/>
      <c r="D632" s="63"/>
      <c r="E632" s="6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2:26" ht="15.75" customHeight="1" x14ac:dyDescent="0.35">
      <c r="B633" s="44"/>
      <c r="C633" s="64"/>
      <c r="D633" s="63"/>
      <c r="E633" s="6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2:26" ht="15.75" customHeight="1" x14ac:dyDescent="0.35">
      <c r="B634" s="44"/>
      <c r="C634" s="64"/>
      <c r="D634" s="63"/>
      <c r="E634" s="6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2:26" ht="15.75" customHeight="1" x14ac:dyDescent="0.35">
      <c r="B635" s="44"/>
      <c r="C635" s="64"/>
      <c r="D635" s="63"/>
      <c r="E635" s="6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2:26" ht="15.75" customHeight="1" x14ac:dyDescent="0.35">
      <c r="B636" s="44"/>
      <c r="C636" s="64"/>
      <c r="D636" s="63"/>
      <c r="E636" s="6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2:26" ht="15.75" customHeight="1" x14ac:dyDescent="0.35">
      <c r="B637" s="44"/>
      <c r="C637" s="64"/>
      <c r="D637" s="63"/>
      <c r="E637" s="6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2:26" ht="15.75" customHeight="1" x14ac:dyDescent="0.35">
      <c r="B638" s="44"/>
      <c r="C638" s="64"/>
      <c r="D638" s="63"/>
      <c r="E638" s="6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2:26" ht="15.75" customHeight="1" x14ac:dyDescent="0.35">
      <c r="B639" s="44"/>
      <c r="C639" s="64"/>
      <c r="D639" s="63"/>
      <c r="E639" s="6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2:26" ht="15.75" customHeight="1" x14ac:dyDescent="0.35">
      <c r="B640" s="44"/>
      <c r="C640" s="64"/>
      <c r="D640" s="63"/>
      <c r="E640" s="6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2:26" ht="15.75" customHeight="1" x14ac:dyDescent="0.35">
      <c r="B641" s="44"/>
      <c r="C641" s="64"/>
      <c r="D641" s="63"/>
      <c r="E641" s="6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2:26" ht="15.75" customHeight="1" x14ac:dyDescent="0.35">
      <c r="B642" s="44"/>
      <c r="C642" s="64"/>
      <c r="D642" s="63"/>
      <c r="E642" s="6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2:26" ht="15.75" customHeight="1" x14ac:dyDescent="0.35">
      <c r="B643" s="44"/>
      <c r="C643" s="64"/>
      <c r="D643" s="63"/>
      <c r="E643" s="6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2:26" ht="15.75" customHeight="1" x14ac:dyDescent="0.35">
      <c r="B644" s="44"/>
      <c r="C644" s="64"/>
      <c r="D644" s="63"/>
      <c r="E644" s="6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2:26" ht="15.75" customHeight="1" x14ac:dyDescent="0.35">
      <c r="B645" s="44"/>
      <c r="C645" s="64"/>
      <c r="D645" s="63"/>
      <c r="E645" s="6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2:26" ht="15.75" customHeight="1" x14ac:dyDescent="0.35">
      <c r="B646" s="44"/>
      <c r="C646" s="64"/>
      <c r="D646" s="63"/>
      <c r="E646" s="6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2:26" ht="15.75" customHeight="1" x14ac:dyDescent="0.35">
      <c r="B647" s="44"/>
      <c r="C647" s="64"/>
      <c r="D647" s="63"/>
      <c r="E647" s="6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2:26" ht="15.75" customHeight="1" x14ac:dyDescent="0.35">
      <c r="B648" s="44"/>
      <c r="C648" s="64"/>
      <c r="D648" s="63"/>
      <c r="E648" s="6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2:26" ht="15.75" customHeight="1" x14ac:dyDescent="0.35">
      <c r="B649" s="44"/>
      <c r="C649" s="64"/>
      <c r="D649" s="63"/>
      <c r="E649" s="6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2:26" ht="15.75" customHeight="1" x14ac:dyDescent="0.35">
      <c r="B650" s="44"/>
      <c r="C650" s="64"/>
      <c r="D650" s="63"/>
      <c r="E650" s="6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2:26" ht="15.75" customHeight="1" x14ac:dyDescent="0.35">
      <c r="B651" s="44"/>
      <c r="C651" s="64"/>
      <c r="D651" s="63"/>
      <c r="E651" s="6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2:26" ht="15.75" customHeight="1" x14ac:dyDescent="0.35">
      <c r="B652" s="44"/>
      <c r="C652" s="64"/>
      <c r="D652" s="63"/>
      <c r="E652" s="6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2:26" ht="15.75" customHeight="1" x14ac:dyDescent="0.35">
      <c r="B653" s="44"/>
      <c r="C653" s="64"/>
      <c r="D653" s="63"/>
      <c r="E653" s="6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2:26" ht="15.75" customHeight="1" x14ac:dyDescent="0.35">
      <c r="B654" s="44"/>
      <c r="C654" s="64"/>
      <c r="D654" s="63"/>
      <c r="E654" s="6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2:26" ht="15.75" customHeight="1" x14ac:dyDescent="0.35">
      <c r="B655" s="44"/>
      <c r="C655" s="64"/>
      <c r="D655" s="63"/>
      <c r="E655" s="6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2:26" ht="15.75" customHeight="1" x14ac:dyDescent="0.35">
      <c r="B656" s="44"/>
      <c r="C656" s="64"/>
      <c r="D656" s="63"/>
      <c r="E656" s="6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2:26" ht="15.75" customHeight="1" x14ac:dyDescent="0.35">
      <c r="B657" s="44"/>
      <c r="C657" s="64"/>
      <c r="D657" s="63"/>
      <c r="E657" s="6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2:26" ht="15.75" customHeight="1" x14ac:dyDescent="0.35">
      <c r="B658" s="44"/>
      <c r="C658" s="64"/>
      <c r="D658" s="63"/>
      <c r="E658" s="6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2:26" ht="15.75" customHeight="1" x14ac:dyDescent="0.35">
      <c r="B659" s="44"/>
      <c r="C659" s="64"/>
      <c r="D659" s="63"/>
      <c r="E659" s="6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2:26" ht="15.75" customHeight="1" x14ac:dyDescent="0.35">
      <c r="B660" s="44"/>
      <c r="C660" s="64"/>
      <c r="D660" s="63"/>
      <c r="E660" s="6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2:26" ht="15.75" customHeight="1" x14ac:dyDescent="0.35">
      <c r="B661" s="44"/>
      <c r="C661" s="64"/>
      <c r="D661" s="63"/>
      <c r="E661" s="6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2:26" ht="15.75" customHeight="1" x14ac:dyDescent="0.35">
      <c r="B662" s="44"/>
      <c r="C662" s="64"/>
      <c r="D662" s="63"/>
      <c r="E662" s="6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2:26" ht="15.75" customHeight="1" x14ac:dyDescent="0.35">
      <c r="B663" s="44"/>
      <c r="C663" s="64"/>
      <c r="D663" s="63"/>
      <c r="E663" s="6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2:26" ht="15.75" customHeight="1" x14ac:dyDescent="0.35">
      <c r="B664" s="44"/>
      <c r="C664" s="64"/>
      <c r="D664" s="63"/>
      <c r="E664" s="6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2:26" ht="15.75" customHeight="1" x14ac:dyDescent="0.35">
      <c r="B665" s="44"/>
      <c r="C665" s="64"/>
      <c r="D665" s="63"/>
      <c r="E665" s="6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2:26" ht="15.75" customHeight="1" x14ac:dyDescent="0.35">
      <c r="B666" s="44"/>
      <c r="C666" s="64"/>
      <c r="D666" s="63"/>
      <c r="E666" s="6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2:26" ht="15.75" customHeight="1" x14ac:dyDescent="0.35">
      <c r="B667" s="44"/>
      <c r="C667" s="64"/>
      <c r="D667" s="63"/>
      <c r="E667" s="6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2:26" ht="15.75" customHeight="1" x14ac:dyDescent="0.35">
      <c r="B668" s="44"/>
      <c r="C668" s="64"/>
      <c r="D668" s="63"/>
      <c r="E668" s="6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2:26" ht="15.75" customHeight="1" x14ac:dyDescent="0.35">
      <c r="B669" s="44"/>
      <c r="C669" s="64"/>
      <c r="D669" s="63"/>
      <c r="E669" s="6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2:26" ht="15.75" customHeight="1" x14ac:dyDescent="0.35">
      <c r="B670" s="44"/>
      <c r="C670" s="64"/>
      <c r="D670" s="63"/>
      <c r="E670" s="6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2:26" ht="15.75" customHeight="1" x14ac:dyDescent="0.35">
      <c r="B671" s="44"/>
      <c r="C671" s="64"/>
      <c r="D671" s="63"/>
      <c r="E671" s="6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2:26" ht="15.75" customHeight="1" x14ac:dyDescent="0.35">
      <c r="B672" s="44"/>
      <c r="C672" s="64"/>
      <c r="D672" s="63"/>
      <c r="E672" s="6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2:26" ht="15.75" customHeight="1" x14ac:dyDescent="0.35">
      <c r="B673" s="44"/>
      <c r="C673" s="64"/>
      <c r="D673" s="63"/>
      <c r="E673" s="6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2:26" ht="15.75" customHeight="1" x14ac:dyDescent="0.35">
      <c r="B674" s="44"/>
      <c r="C674" s="64"/>
      <c r="D674" s="63"/>
      <c r="E674" s="6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2:26" ht="15.75" customHeight="1" x14ac:dyDescent="0.35">
      <c r="B675" s="44"/>
      <c r="C675" s="64"/>
      <c r="D675" s="63"/>
      <c r="E675" s="6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2:26" ht="15.75" customHeight="1" x14ac:dyDescent="0.35">
      <c r="B676" s="44"/>
      <c r="C676" s="64"/>
      <c r="D676" s="63"/>
      <c r="E676" s="6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2:26" ht="15.75" customHeight="1" x14ac:dyDescent="0.35">
      <c r="B677" s="44"/>
      <c r="C677" s="64"/>
      <c r="D677" s="63"/>
      <c r="E677" s="6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2:26" ht="15.75" customHeight="1" x14ac:dyDescent="0.35">
      <c r="B678" s="44"/>
      <c r="C678" s="64"/>
      <c r="D678" s="63"/>
      <c r="E678" s="6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2:26" ht="15.75" customHeight="1" x14ac:dyDescent="0.35">
      <c r="B679" s="44"/>
      <c r="C679" s="64"/>
      <c r="D679" s="63"/>
      <c r="E679" s="6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2:26" ht="15.75" customHeight="1" x14ac:dyDescent="0.35">
      <c r="B680" s="44"/>
      <c r="C680" s="64"/>
      <c r="D680" s="63"/>
      <c r="E680" s="6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2:26" ht="15.75" customHeight="1" x14ac:dyDescent="0.35">
      <c r="B681" s="44"/>
      <c r="C681" s="64"/>
      <c r="D681" s="63"/>
      <c r="E681" s="6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2:26" ht="15.75" customHeight="1" x14ac:dyDescent="0.35">
      <c r="B682" s="44"/>
      <c r="C682" s="64"/>
      <c r="D682" s="63"/>
      <c r="E682" s="6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2:26" ht="15.75" customHeight="1" x14ac:dyDescent="0.35">
      <c r="B683" s="44"/>
      <c r="C683" s="64"/>
      <c r="D683" s="63"/>
      <c r="E683" s="6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2:26" ht="15.75" customHeight="1" x14ac:dyDescent="0.35">
      <c r="B684" s="44"/>
      <c r="C684" s="64"/>
      <c r="D684" s="63"/>
      <c r="E684" s="6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2:26" ht="15.75" customHeight="1" x14ac:dyDescent="0.35">
      <c r="B685" s="44"/>
      <c r="C685" s="64"/>
      <c r="D685" s="63"/>
      <c r="E685" s="6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2:26" ht="15.75" customHeight="1" x14ac:dyDescent="0.35">
      <c r="B686" s="44"/>
      <c r="C686" s="64"/>
      <c r="D686" s="63"/>
      <c r="E686" s="6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2:26" ht="15.75" customHeight="1" x14ac:dyDescent="0.35">
      <c r="B687" s="44"/>
      <c r="C687" s="64"/>
      <c r="D687" s="63"/>
      <c r="E687" s="6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2:26" ht="15.75" customHeight="1" x14ac:dyDescent="0.35">
      <c r="B688" s="44"/>
      <c r="C688" s="64"/>
      <c r="D688" s="63"/>
      <c r="E688" s="6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2:26" ht="15.75" customHeight="1" x14ac:dyDescent="0.35">
      <c r="B689" s="44"/>
      <c r="C689" s="64"/>
      <c r="D689" s="63"/>
      <c r="E689" s="6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2:26" ht="15.75" customHeight="1" x14ac:dyDescent="0.35">
      <c r="B690" s="44"/>
      <c r="C690" s="64"/>
      <c r="D690" s="63"/>
      <c r="E690" s="6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2:26" ht="15.75" customHeight="1" x14ac:dyDescent="0.35">
      <c r="B691" s="44"/>
      <c r="C691" s="64"/>
      <c r="D691" s="63"/>
      <c r="E691" s="6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2:26" ht="15.75" customHeight="1" x14ac:dyDescent="0.35">
      <c r="B692" s="44"/>
      <c r="C692" s="64"/>
      <c r="D692" s="63"/>
      <c r="E692" s="6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2:26" ht="15.75" customHeight="1" x14ac:dyDescent="0.35">
      <c r="B693" s="44"/>
      <c r="C693" s="64"/>
      <c r="D693" s="63"/>
      <c r="E693" s="6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2:26" ht="15.75" customHeight="1" x14ac:dyDescent="0.35">
      <c r="B694" s="44"/>
      <c r="C694" s="64"/>
      <c r="D694" s="63"/>
      <c r="E694" s="6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2:26" ht="15.75" customHeight="1" x14ac:dyDescent="0.35">
      <c r="B695" s="44"/>
      <c r="C695" s="64"/>
      <c r="D695" s="63"/>
      <c r="E695" s="6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2:26" ht="15.75" customHeight="1" x14ac:dyDescent="0.35">
      <c r="B696" s="44"/>
      <c r="C696" s="64"/>
      <c r="D696" s="63"/>
      <c r="E696" s="6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2:26" ht="15.75" customHeight="1" x14ac:dyDescent="0.35">
      <c r="B697" s="44"/>
      <c r="C697" s="64"/>
      <c r="D697" s="63"/>
      <c r="E697" s="6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2:26" ht="15.75" customHeight="1" x14ac:dyDescent="0.35">
      <c r="B698" s="44"/>
      <c r="C698" s="64"/>
      <c r="D698" s="63"/>
      <c r="E698" s="6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2:26" ht="15.75" customHeight="1" x14ac:dyDescent="0.35">
      <c r="B699" s="44"/>
      <c r="C699" s="64"/>
      <c r="D699" s="63"/>
      <c r="E699" s="6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2:26" ht="15.75" customHeight="1" x14ac:dyDescent="0.35">
      <c r="B700" s="44"/>
      <c r="C700" s="64"/>
      <c r="D700" s="63"/>
      <c r="E700" s="6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2:26" ht="15.75" customHeight="1" x14ac:dyDescent="0.35">
      <c r="B701" s="44"/>
      <c r="C701" s="64"/>
      <c r="D701" s="63"/>
      <c r="E701" s="6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2:26" ht="15.75" customHeight="1" x14ac:dyDescent="0.35">
      <c r="B702" s="44"/>
      <c r="C702" s="64"/>
      <c r="D702" s="63"/>
      <c r="E702" s="6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2:26" ht="15.75" customHeight="1" x14ac:dyDescent="0.35">
      <c r="B703" s="44"/>
      <c r="C703" s="64"/>
      <c r="D703" s="63"/>
      <c r="E703" s="6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2:26" ht="15.75" customHeight="1" x14ac:dyDescent="0.35">
      <c r="B704" s="44"/>
      <c r="C704" s="64"/>
      <c r="D704" s="63"/>
      <c r="E704" s="6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2:26" ht="15.75" customHeight="1" x14ac:dyDescent="0.35">
      <c r="B705" s="44"/>
      <c r="C705" s="64"/>
      <c r="D705" s="63"/>
      <c r="E705" s="6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2:26" ht="15.75" customHeight="1" x14ac:dyDescent="0.35">
      <c r="B706" s="44"/>
      <c r="C706" s="64"/>
      <c r="D706" s="63"/>
      <c r="E706" s="6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2:26" ht="15.75" customHeight="1" x14ac:dyDescent="0.35">
      <c r="B707" s="44"/>
      <c r="C707" s="64"/>
      <c r="D707" s="63"/>
      <c r="E707" s="6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2:26" ht="15.75" customHeight="1" x14ac:dyDescent="0.35">
      <c r="B708" s="44"/>
      <c r="C708" s="64"/>
      <c r="D708" s="63"/>
      <c r="E708" s="6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2:26" ht="15.75" customHeight="1" x14ac:dyDescent="0.35">
      <c r="B709" s="44"/>
      <c r="C709" s="64"/>
      <c r="D709" s="63"/>
      <c r="E709" s="6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2:26" ht="15.75" customHeight="1" x14ac:dyDescent="0.35">
      <c r="B710" s="44"/>
      <c r="C710" s="64"/>
      <c r="D710" s="63"/>
      <c r="E710" s="6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2:26" ht="15.75" customHeight="1" x14ac:dyDescent="0.35">
      <c r="B711" s="44"/>
      <c r="C711" s="64"/>
      <c r="D711" s="63"/>
      <c r="E711" s="6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2:26" ht="15.75" customHeight="1" x14ac:dyDescent="0.35">
      <c r="B712" s="44"/>
      <c r="C712" s="64"/>
      <c r="D712" s="63"/>
      <c r="E712" s="6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2:26" ht="15.75" customHeight="1" x14ac:dyDescent="0.35">
      <c r="B713" s="44"/>
      <c r="C713" s="64"/>
      <c r="D713" s="63"/>
      <c r="E713" s="6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2:26" ht="15.75" customHeight="1" x14ac:dyDescent="0.35">
      <c r="B714" s="44"/>
      <c r="C714" s="64"/>
      <c r="D714" s="63"/>
      <c r="E714" s="6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2:26" ht="15.75" customHeight="1" x14ac:dyDescent="0.35">
      <c r="B715" s="44"/>
      <c r="C715" s="64"/>
      <c r="D715" s="63"/>
      <c r="E715" s="6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2:26" ht="15.75" customHeight="1" x14ac:dyDescent="0.35">
      <c r="B716" s="44"/>
      <c r="C716" s="64"/>
      <c r="D716" s="63"/>
      <c r="E716" s="6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2:26" ht="15.75" customHeight="1" x14ac:dyDescent="0.35">
      <c r="B717" s="44"/>
      <c r="C717" s="64"/>
      <c r="D717" s="63"/>
      <c r="E717" s="6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2:26" ht="15.75" customHeight="1" x14ac:dyDescent="0.35">
      <c r="B718" s="44"/>
      <c r="C718" s="64"/>
      <c r="D718" s="63"/>
      <c r="E718" s="6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2:26" ht="15.75" customHeight="1" x14ac:dyDescent="0.35">
      <c r="B719" s="44"/>
      <c r="C719" s="64"/>
      <c r="D719" s="63"/>
      <c r="E719" s="6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2:26" ht="15.75" customHeight="1" x14ac:dyDescent="0.35">
      <c r="B720" s="44"/>
      <c r="C720" s="64"/>
      <c r="D720" s="63"/>
      <c r="E720" s="6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2:26" ht="15.75" customHeight="1" x14ac:dyDescent="0.35">
      <c r="B721" s="44"/>
      <c r="C721" s="64"/>
      <c r="D721" s="63"/>
      <c r="E721" s="6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2:26" ht="15.75" customHeight="1" x14ac:dyDescent="0.35">
      <c r="B722" s="44"/>
      <c r="C722" s="64"/>
      <c r="D722" s="63"/>
      <c r="E722" s="6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2:26" ht="15.75" customHeight="1" x14ac:dyDescent="0.35">
      <c r="B723" s="44"/>
      <c r="C723" s="64"/>
      <c r="D723" s="63"/>
      <c r="E723" s="6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2:26" ht="15.75" customHeight="1" x14ac:dyDescent="0.35">
      <c r="B724" s="44"/>
      <c r="C724" s="64"/>
      <c r="D724" s="63"/>
      <c r="E724" s="6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2:26" ht="15.75" customHeight="1" x14ac:dyDescent="0.35">
      <c r="B725" s="44"/>
      <c r="C725" s="64"/>
      <c r="D725" s="63"/>
      <c r="E725" s="6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2:26" ht="15.75" customHeight="1" x14ac:dyDescent="0.35">
      <c r="B726" s="44"/>
      <c r="C726" s="64"/>
      <c r="D726" s="63"/>
      <c r="E726" s="6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2:26" ht="15.75" customHeight="1" x14ac:dyDescent="0.35">
      <c r="B727" s="44"/>
      <c r="C727" s="64"/>
      <c r="D727" s="63"/>
      <c r="E727" s="6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2:26" ht="15.75" customHeight="1" x14ac:dyDescent="0.35">
      <c r="B728" s="44"/>
      <c r="C728" s="64"/>
      <c r="D728" s="63"/>
      <c r="E728" s="6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2:26" ht="15.75" customHeight="1" x14ac:dyDescent="0.35">
      <c r="B729" s="44"/>
      <c r="C729" s="64"/>
      <c r="D729" s="63"/>
      <c r="E729" s="6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2:26" ht="15.75" customHeight="1" x14ac:dyDescent="0.35">
      <c r="B730" s="44"/>
      <c r="C730" s="64"/>
      <c r="D730" s="63"/>
      <c r="E730" s="6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2:26" ht="15.75" customHeight="1" x14ac:dyDescent="0.35">
      <c r="B731" s="44"/>
      <c r="C731" s="64"/>
      <c r="D731" s="63"/>
      <c r="E731" s="6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2:26" ht="15.75" customHeight="1" x14ac:dyDescent="0.35">
      <c r="B732" s="44"/>
      <c r="C732" s="64"/>
      <c r="D732" s="63"/>
      <c r="E732" s="6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2:26" ht="15.75" customHeight="1" x14ac:dyDescent="0.35">
      <c r="B733" s="44"/>
      <c r="C733" s="64"/>
      <c r="D733" s="63"/>
      <c r="E733" s="6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2:26" ht="15.75" customHeight="1" x14ac:dyDescent="0.35">
      <c r="B734" s="44"/>
      <c r="C734" s="64"/>
      <c r="D734" s="63"/>
      <c r="E734" s="6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2:26" ht="15.75" customHeight="1" x14ac:dyDescent="0.35">
      <c r="B735" s="44"/>
      <c r="C735" s="64"/>
      <c r="D735" s="63"/>
      <c r="E735" s="6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2:26" ht="15.75" customHeight="1" x14ac:dyDescent="0.35">
      <c r="B736" s="44"/>
      <c r="C736" s="64"/>
      <c r="D736" s="63"/>
      <c r="E736" s="6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2:26" ht="15.75" customHeight="1" x14ac:dyDescent="0.35">
      <c r="B737" s="44"/>
      <c r="C737" s="64"/>
      <c r="D737" s="63"/>
      <c r="E737" s="6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2:26" ht="15.75" customHeight="1" x14ac:dyDescent="0.35">
      <c r="B738" s="44"/>
      <c r="C738" s="64"/>
      <c r="D738" s="63"/>
      <c r="E738" s="6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2:26" ht="15.75" customHeight="1" x14ac:dyDescent="0.35">
      <c r="B739" s="44"/>
      <c r="C739" s="64"/>
      <c r="D739" s="63"/>
      <c r="E739" s="6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2:26" ht="15.75" customHeight="1" x14ac:dyDescent="0.35">
      <c r="B740" s="44"/>
      <c r="C740" s="64"/>
      <c r="D740" s="63"/>
      <c r="E740" s="6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2:26" ht="15.75" customHeight="1" x14ac:dyDescent="0.35">
      <c r="B741" s="44"/>
      <c r="C741" s="64"/>
      <c r="D741" s="63"/>
      <c r="E741" s="6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2:26" ht="15.75" customHeight="1" x14ac:dyDescent="0.35">
      <c r="B742" s="44"/>
      <c r="C742" s="64"/>
      <c r="D742" s="63"/>
      <c r="E742" s="6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2:26" ht="15.75" customHeight="1" x14ac:dyDescent="0.35">
      <c r="B743" s="44"/>
      <c r="C743" s="64"/>
      <c r="D743" s="63"/>
      <c r="E743" s="6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2:26" ht="15.75" customHeight="1" x14ac:dyDescent="0.35">
      <c r="B744" s="44"/>
      <c r="C744" s="64"/>
      <c r="D744" s="63"/>
      <c r="E744" s="6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2:26" ht="15.75" customHeight="1" x14ac:dyDescent="0.35">
      <c r="B745" s="44"/>
      <c r="C745" s="64"/>
      <c r="D745" s="63"/>
      <c r="E745" s="6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2:26" ht="15.75" customHeight="1" x14ac:dyDescent="0.35">
      <c r="B746" s="44"/>
      <c r="C746" s="64"/>
      <c r="D746" s="63"/>
      <c r="E746" s="6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2:26" ht="15.75" customHeight="1" x14ac:dyDescent="0.35">
      <c r="B747" s="44"/>
      <c r="C747" s="64"/>
      <c r="D747" s="63"/>
      <c r="E747" s="6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2:26" ht="15.75" customHeight="1" x14ac:dyDescent="0.35">
      <c r="B748" s="44"/>
      <c r="C748" s="64"/>
      <c r="D748" s="63"/>
      <c r="E748" s="6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2:26" ht="15.75" customHeight="1" x14ac:dyDescent="0.35">
      <c r="B749" s="44"/>
      <c r="C749" s="64"/>
      <c r="D749" s="63"/>
      <c r="E749" s="6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2:26" ht="15.75" customHeight="1" x14ac:dyDescent="0.35">
      <c r="B750" s="44"/>
      <c r="C750" s="64"/>
      <c r="D750" s="63"/>
      <c r="E750" s="6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2:26" ht="15.75" customHeight="1" x14ac:dyDescent="0.35">
      <c r="B751" s="44"/>
      <c r="C751" s="64"/>
      <c r="D751" s="63"/>
      <c r="E751" s="6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2:26" ht="15.75" customHeight="1" x14ac:dyDescent="0.35">
      <c r="B752" s="44"/>
      <c r="C752" s="64"/>
      <c r="D752" s="63"/>
      <c r="E752" s="6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2:26" ht="15.75" customHeight="1" x14ac:dyDescent="0.35">
      <c r="B753" s="44"/>
      <c r="C753" s="64"/>
      <c r="D753" s="63"/>
      <c r="E753" s="6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2:26" ht="15.75" customHeight="1" x14ac:dyDescent="0.35">
      <c r="B754" s="44"/>
      <c r="C754" s="64"/>
      <c r="D754" s="63"/>
      <c r="E754" s="6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2:26" ht="15.75" customHeight="1" x14ac:dyDescent="0.35">
      <c r="B755" s="44"/>
      <c r="C755" s="64"/>
      <c r="D755" s="63"/>
      <c r="E755" s="6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2:26" ht="15.75" customHeight="1" x14ac:dyDescent="0.35">
      <c r="B756" s="44"/>
      <c r="C756" s="64"/>
      <c r="D756" s="63"/>
      <c r="E756" s="6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2:26" ht="15.75" customHeight="1" x14ac:dyDescent="0.35">
      <c r="B757" s="44"/>
      <c r="C757" s="64"/>
      <c r="D757" s="63"/>
      <c r="E757" s="6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2:26" ht="15.75" customHeight="1" x14ac:dyDescent="0.35">
      <c r="B758" s="44"/>
      <c r="C758" s="64"/>
      <c r="D758" s="63"/>
      <c r="E758" s="6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2:26" ht="15.75" customHeight="1" x14ac:dyDescent="0.35">
      <c r="B759" s="44"/>
      <c r="C759" s="64"/>
      <c r="D759" s="63"/>
      <c r="E759" s="6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2:26" ht="15.75" customHeight="1" x14ac:dyDescent="0.35">
      <c r="B760" s="44"/>
      <c r="C760" s="64"/>
      <c r="D760" s="63"/>
      <c r="E760" s="6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2:26" ht="15.75" customHeight="1" x14ac:dyDescent="0.35">
      <c r="B761" s="44"/>
      <c r="C761" s="64"/>
      <c r="D761" s="63"/>
      <c r="E761" s="6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2:26" ht="15.75" customHeight="1" x14ac:dyDescent="0.35">
      <c r="B762" s="44"/>
      <c r="C762" s="64"/>
      <c r="D762" s="63"/>
      <c r="E762" s="6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2:26" ht="15.75" customHeight="1" x14ac:dyDescent="0.35">
      <c r="B763" s="44"/>
      <c r="C763" s="64"/>
      <c r="D763" s="63"/>
      <c r="E763" s="6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2:26" ht="15.75" customHeight="1" x14ac:dyDescent="0.35">
      <c r="B764" s="44"/>
      <c r="C764" s="64"/>
      <c r="D764" s="63"/>
      <c r="E764" s="6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2:26" ht="15.75" customHeight="1" x14ac:dyDescent="0.35">
      <c r="B765" s="44"/>
      <c r="C765" s="64"/>
      <c r="D765" s="63"/>
      <c r="E765" s="6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2:26" ht="15.75" customHeight="1" x14ac:dyDescent="0.35">
      <c r="B766" s="44"/>
      <c r="C766" s="64"/>
      <c r="D766" s="63"/>
      <c r="E766" s="6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2:26" ht="15.75" customHeight="1" x14ac:dyDescent="0.35">
      <c r="B767" s="44"/>
      <c r="C767" s="64"/>
      <c r="D767" s="63"/>
      <c r="E767" s="6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2:26" ht="15.75" customHeight="1" x14ac:dyDescent="0.35">
      <c r="B768" s="44"/>
      <c r="C768" s="64"/>
      <c r="D768" s="63"/>
      <c r="E768" s="6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2:26" ht="15.75" customHeight="1" x14ac:dyDescent="0.35">
      <c r="B769" s="44"/>
      <c r="C769" s="64"/>
      <c r="D769" s="63"/>
      <c r="E769" s="6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2:26" ht="15.75" customHeight="1" x14ac:dyDescent="0.35">
      <c r="B770" s="44"/>
      <c r="C770" s="64"/>
      <c r="D770" s="63"/>
      <c r="E770" s="6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2:26" ht="15.75" customHeight="1" x14ac:dyDescent="0.35">
      <c r="B771" s="44"/>
      <c r="C771" s="64"/>
      <c r="D771" s="63"/>
      <c r="E771" s="6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2:26" ht="15.75" customHeight="1" x14ac:dyDescent="0.35">
      <c r="B772" s="44"/>
      <c r="C772" s="64"/>
      <c r="D772" s="63"/>
      <c r="E772" s="6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2:26" ht="15.75" customHeight="1" x14ac:dyDescent="0.35">
      <c r="B773" s="44"/>
      <c r="C773" s="64"/>
      <c r="D773" s="63"/>
      <c r="E773" s="6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2:26" ht="15.75" customHeight="1" x14ac:dyDescent="0.35">
      <c r="B774" s="44"/>
      <c r="C774" s="64"/>
      <c r="D774" s="63"/>
      <c r="E774" s="6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2:26" ht="15.75" customHeight="1" x14ac:dyDescent="0.35">
      <c r="B775" s="44"/>
      <c r="C775" s="64"/>
      <c r="D775" s="63"/>
      <c r="E775" s="6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2:26" ht="15.75" customHeight="1" x14ac:dyDescent="0.35">
      <c r="B776" s="44"/>
      <c r="C776" s="64"/>
      <c r="D776" s="63"/>
      <c r="E776" s="6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2:26" ht="15.75" customHeight="1" x14ac:dyDescent="0.35">
      <c r="B777" s="44"/>
      <c r="C777" s="64"/>
      <c r="D777" s="63"/>
      <c r="E777" s="6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2:26" ht="15.75" customHeight="1" x14ac:dyDescent="0.35">
      <c r="B778" s="44"/>
      <c r="C778" s="64"/>
      <c r="D778" s="63"/>
      <c r="E778" s="6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2:26" ht="15.75" customHeight="1" x14ac:dyDescent="0.35">
      <c r="B779" s="44"/>
      <c r="C779" s="64"/>
      <c r="D779" s="63"/>
      <c r="E779" s="6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2:26" ht="15.75" customHeight="1" x14ac:dyDescent="0.35">
      <c r="B780" s="44"/>
      <c r="C780" s="64"/>
      <c r="D780" s="63"/>
      <c r="E780" s="6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2:26" ht="15.75" customHeight="1" x14ac:dyDescent="0.35">
      <c r="B781" s="44"/>
      <c r="C781" s="64"/>
      <c r="D781" s="63"/>
      <c r="E781" s="6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2:26" ht="15.75" customHeight="1" x14ac:dyDescent="0.35">
      <c r="B782" s="44"/>
      <c r="C782" s="64"/>
      <c r="D782" s="63"/>
      <c r="E782" s="6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2:26" ht="15.75" customHeight="1" x14ac:dyDescent="0.35">
      <c r="B783" s="44"/>
      <c r="C783" s="64"/>
      <c r="D783" s="63"/>
      <c r="E783" s="6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2:26" ht="15.75" customHeight="1" x14ac:dyDescent="0.35">
      <c r="B784" s="44"/>
      <c r="C784" s="64"/>
      <c r="D784" s="63"/>
      <c r="E784" s="6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2:26" ht="15.75" customHeight="1" x14ac:dyDescent="0.35">
      <c r="B785" s="44"/>
      <c r="C785" s="64"/>
      <c r="D785" s="63"/>
      <c r="E785" s="6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2:26" ht="15.75" customHeight="1" x14ac:dyDescent="0.35">
      <c r="B786" s="44"/>
      <c r="C786" s="64"/>
      <c r="D786" s="63"/>
      <c r="E786" s="6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2:26" ht="15.75" customHeight="1" x14ac:dyDescent="0.35">
      <c r="B787" s="44"/>
      <c r="C787" s="64"/>
      <c r="D787" s="63"/>
      <c r="E787" s="6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2:26" ht="15.75" customHeight="1" x14ac:dyDescent="0.35">
      <c r="B788" s="44"/>
      <c r="C788" s="64"/>
      <c r="D788" s="63"/>
      <c r="E788" s="6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2:26" ht="15.75" customHeight="1" x14ac:dyDescent="0.35">
      <c r="B789" s="44"/>
      <c r="C789" s="64"/>
      <c r="D789" s="63"/>
      <c r="E789" s="6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2:26" ht="15.75" customHeight="1" x14ac:dyDescent="0.35">
      <c r="B790" s="44"/>
      <c r="C790" s="64"/>
      <c r="D790" s="63"/>
      <c r="E790" s="6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2:26" ht="15.75" customHeight="1" x14ac:dyDescent="0.35">
      <c r="B791" s="44"/>
      <c r="C791" s="64"/>
      <c r="D791" s="63"/>
      <c r="E791" s="6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2:26" ht="15.75" customHeight="1" x14ac:dyDescent="0.35">
      <c r="B792" s="44"/>
      <c r="C792" s="64"/>
      <c r="D792" s="63"/>
      <c r="E792" s="6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2:26" ht="15.75" customHeight="1" x14ac:dyDescent="0.35">
      <c r="B793" s="44"/>
      <c r="C793" s="64"/>
      <c r="D793" s="63"/>
      <c r="E793" s="6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2:26" ht="15.75" customHeight="1" x14ac:dyDescent="0.35">
      <c r="B794" s="44"/>
      <c r="C794" s="64"/>
      <c r="D794" s="63"/>
      <c r="E794" s="6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2:26" ht="15.75" customHeight="1" x14ac:dyDescent="0.35">
      <c r="B795" s="44"/>
      <c r="C795" s="64"/>
      <c r="D795" s="63"/>
      <c r="E795" s="6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2:26" ht="15.75" customHeight="1" x14ac:dyDescent="0.35">
      <c r="B796" s="44"/>
      <c r="C796" s="64"/>
      <c r="D796" s="63"/>
      <c r="E796" s="6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2:26" ht="15.75" customHeight="1" x14ac:dyDescent="0.35">
      <c r="B797" s="44"/>
      <c r="C797" s="64"/>
      <c r="D797" s="63"/>
      <c r="E797" s="6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2:26" ht="15.75" customHeight="1" x14ac:dyDescent="0.35">
      <c r="B798" s="44"/>
      <c r="C798" s="64"/>
      <c r="D798" s="63"/>
      <c r="E798" s="6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2:26" ht="15.75" customHeight="1" x14ac:dyDescent="0.35">
      <c r="B799" s="44"/>
      <c r="C799" s="64"/>
      <c r="D799" s="63"/>
      <c r="E799" s="6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2:26" ht="15.75" customHeight="1" x14ac:dyDescent="0.35">
      <c r="B800" s="44"/>
      <c r="C800" s="64"/>
      <c r="D800" s="63"/>
      <c r="E800" s="6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2:26" ht="15.75" customHeight="1" x14ac:dyDescent="0.35">
      <c r="B801" s="44"/>
      <c r="C801" s="64"/>
      <c r="D801" s="63"/>
      <c r="E801" s="6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2:26" ht="15.75" customHeight="1" x14ac:dyDescent="0.35">
      <c r="B802" s="44"/>
      <c r="C802" s="64"/>
      <c r="D802" s="63"/>
      <c r="E802" s="6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2:26" ht="15.75" customHeight="1" x14ac:dyDescent="0.35">
      <c r="B803" s="44"/>
      <c r="C803" s="64"/>
      <c r="D803" s="63"/>
      <c r="E803" s="6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2:26" ht="15.75" customHeight="1" x14ac:dyDescent="0.35">
      <c r="B804" s="44"/>
      <c r="C804" s="64"/>
      <c r="D804" s="63"/>
      <c r="E804" s="6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2:26" ht="15.75" customHeight="1" x14ac:dyDescent="0.35">
      <c r="B805" s="44"/>
      <c r="C805" s="64"/>
      <c r="D805" s="63"/>
      <c r="E805" s="6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2:26" ht="15.75" customHeight="1" x14ac:dyDescent="0.35">
      <c r="B806" s="44"/>
      <c r="C806" s="64"/>
      <c r="D806" s="63"/>
      <c r="E806" s="6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2:26" ht="15.75" customHeight="1" x14ac:dyDescent="0.35">
      <c r="B807" s="44"/>
      <c r="C807" s="64"/>
      <c r="D807" s="63"/>
      <c r="E807" s="6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2:26" ht="15.75" customHeight="1" x14ac:dyDescent="0.35">
      <c r="B808" s="44"/>
      <c r="C808" s="64"/>
      <c r="D808" s="63"/>
      <c r="E808" s="6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2:26" ht="15.75" customHeight="1" x14ac:dyDescent="0.35">
      <c r="B809" s="44"/>
      <c r="C809" s="64"/>
      <c r="D809" s="63"/>
      <c r="E809" s="6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2:26" ht="15.75" customHeight="1" x14ac:dyDescent="0.35">
      <c r="B810" s="44"/>
      <c r="C810" s="64"/>
      <c r="D810" s="63"/>
      <c r="E810" s="6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2:26" ht="15.75" customHeight="1" x14ac:dyDescent="0.35">
      <c r="B811" s="44"/>
      <c r="C811" s="64"/>
      <c r="D811" s="63"/>
      <c r="E811" s="6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2:26" ht="15.75" customHeight="1" x14ac:dyDescent="0.35">
      <c r="B812" s="44"/>
      <c r="C812" s="64"/>
      <c r="D812" s="63"/>
      <c r="E812" s="6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2:26" ht="15.75" customHeight="1" x14ac:dyDescent="0.35">
      <c r="B813" s="44"/>
      <c r="C813" s="64"/>
      <c r="D813" s="63"/>
      <c r="E813" s="6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2:26" ht="15.75" customHeight="1" x14ac:dyDescent="0.35">
      <c r="B814" s="44"/>
      <c r="C814" s="64"/>
      <c r="D814" s="63"/>
      <c r="E814" s="6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2:26" ht="15.75" customHeight="1" x14ac:dyDescent="0.35">
      <c r="B815" s="44"/>
      <c r="C815" s="64"/>
      <c r="D815" s="63"/>
      <c r="E815" s="6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2:26" ht="15.75" customHeight="1" x14ac:dyDescent="0.35">
      <c r="B816" s="44"/>
      <c r="C816" s="64"/>
      <c r="D816" s="63"/>
      <c r="E816" s="6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2:26" ht="15.75" customHeight="1" x14ac:dyDescent="0.35">
      <c r="B817" s="44"/>
      <c r="C817" s="64"/>
      <c r="D817" s="63"/>
      <c r="E817" s="6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2:26" ht="15.75" customHeight="1" x14ac:dyDescent="0.35">
      <c r="B818" s="44"/>
      <c r="C818" s="64"/>
      <c r="D818" s="63"/>
      <c r="E818" s="6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2:26" ht="15.75" customHeight="1" x14ac:dyDescent="0.35">
      <c r="B819" s="44"/>
      <c r="C819" s="64"/>
      <c r="D819" s="63"/>
      <c r="E819" s="6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2:26" ht="15.75" customHeight="1" x14ac:dyDescent="0.35">
      <c r="B820" s="44"/>
      <c r="C820" s="64"/>
      <c r="D820" s="63"/>
      <c r="E820" s="6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2:26" ht="15.75" customHeight="1" x14ac:dyDescent="0.35">
      <c r="B821" s="44"/>
      <c r="C821" s="64"/>
      <c r="D821" s="63"/>
      <c r="E821" s="6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2:26" ht="15.75" customHeight="1" x14ac:dyDescent="0.35">
      <c r="B822" s="44"/>
      <c r="C822" s="64"/>
      <c r="D822" s="63"/>
      <c r="E822" s="6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2:26" ht="15.75" customHeight="1" x14ac:dyDescent="0.35">
      <c r="B823" s="44"/>
      <c r="C823" s="64"/>
      <c r="D823" s="63"/>
      <c r="E823" s="6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2:26" ht="15.75" customHeight="1" x14ac:dyDescent="0.35">
      <c r="B824" s="44"/>
      <c r="C824" s="64"/>
      <c r="D824" s="63"/>
      <c r="E824" s="6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2:26" ht="15.75" customHeight="1" x14ac:dyDescent="0.35">
      <c r="B825" s="44"/>
      <c r="C825" s="64"/>
      <c r="D825" s="63"/>
      <c r="E825" s="6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2:26" ht="15.75" customHeight="1" x14ac:dyDescent="0.35">
      <c r="B826" s="44"/>
      <c r="C826" s="64"/>
      <c r="D826" s="63"/>
      <c r="E826" s="6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spans="2:26" ht="15.75" customHeight="1" x14ac:dyDescent="0.35">
      <c r="B827" s="44"/>
      <c r="C827" s="64"/>
      <c r="D827" s="63"/>
      <c r="E827" s="6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spans="2:26" ht="15.75" customHeight="1" x14ac:dyDescent="0.35">
      <c r="B828" s="44"/>
      <c r="C828" s="64"/>
      <c r="D828" s="63"/>
      <c r="E828" s="6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spans="2:26" ht="15.75" customHeight="1" x14ac:dyDescent="0.35">
      <c r="B829" s="44"/>
      <c r="C829" s="64"/>
      <c r="D829" s="63"/>
      <c r="E829" s="6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spans="2:26" ht="15.75" customHeight="1" x14ac:dyDescent="0.35">
      <c r="B830" s="44"/>
      <c r="C830" s="64"/>
      <c r="D830" s="63"/>
      <c r="E830" s="6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spans="2:26" ht="15.75" customHeight="1" x14ac:dyDescent="0.35">
      <c r="B831" s="44"/>
      <c r="C831" s="64"/>
      <c r="D831" s="63"/>
      <c r="E831" s="6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spans="2:26" ht="15.75" customHeight="1" x14ac:dyDescent="0.35">
      <c r="B832" s="44"/>
      <c r="C832" s="64"/>
      <c r="D832" s="63"/>
      <c r="E832" s="6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spans="2:26" ht="15.75" customHeight="1" x14ac:dyDescent="0.35">
      <c r="B833" s="44"/>
      <c r="C833" s="64"/>
      <c r="D833" s="63"/>
      <c r="E833" s="6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2:26" ht="15.75" customHeight="1" x14ac:dyDescent="0.35">
      <c r="B834" s="44"/>
      <c r="C834" s="64"/>
      <c r="D834" s="63"/>
      <c r="E834" s="6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spans="2:26" ht="15.75" customHeight="1" x14ac:dyDescent="0.35">
      <c r="B835" s="44"/>
      <c r="C835" s="64"/>
      <c r="D835" s="63"/>
      <c r="E835" s="6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spans="2:26" ht="15.75" customHeight="1" x14ac:dyDescent="0.35">
      <c r="B836" s="44"/>
      <c r="C836" s="64"/>
      <c r="D836" s="63"/>
      <c r="E836" s="6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spans="2:26" ht="15.75" customHeight="1" x14ac:dyDescent="0.35">
      <c r="B837" s="44"/>
      <c r="C837" s="64"/>
      <c r="D837" s="63"/>
      <c r="E837" s="6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spans="2:26" ht="15.75" customHeight="1" x14ac:dyDescent="0.35">
      <c r="B838" s="44"/>
      <c r="C838" s="64"/>
      <c r="D838" s="63"/>
      <c r="E838" s="6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spans="2:26" ht="15.75" customHeight="1" x14ac:dyDescent="0.35">
      <c r="B839" s="44"/>
      <c r="C839" s="64"/>
      <c r="D839" s="63"/>
      <c r="E839" s="6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spans="2:26" ht="15.75" customHeight="1" x14ac:dyDescent="0.35">
      <c r="B840" s="44"/>
      <c r="C840" s="64"/>
      <c r="D840" s="63"/>
      <c r="E840" s="6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spans="2:26" ht="15.75" customHeight="1" x14ac:dyDescent="0.35">
      <c r="B841" s="44"/>
      <c r="C841" s="64"/>
      <c r="D841" s="63"/>
      <c r="E841" s="6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spans="2:26" ht="15.75" customHeight="1" x14ac:dyDescent="0.35">
      <c r="B842" s="44"/>
      <c r="C842" s="64"/>
      <c r="D842" s="63"/>
      <c r="E842" s="6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spans="2:26" ht="15.75" customHeight="1" x14ac:dyDescent="0.35">
      <c r="B843" s="44"/>
      <c r="C843" s="64"/>
      <c r="D843" s="63"/>
      <c r="E843" s="6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spans="2:26" ht="15.75" customHeight="1" x14ac:dyDescent="0.35">
      <c r="B844" s="44"/>
      <c r="C844" s="64"/>
      <c r="D844" s="63"/>
      <c r="E844" s="6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spans="2:26" ht="15.75" customHeight="1" x14ac:dyDescent="0.35">
      <c r="B845" s="44"/>
      <c r="C845" s="64"/>
      <c r="D845" s="63"/>
      <c r="E845" s="6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spans="2:26" ht="15.75" customHeight="1" x14ac:dyDescent="0.35">
      <c r="B846" s="44"/>
      <c r="C846" s="64"/>
      <c r="D846" s="63"/>
      <c r="E846" s="6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spans="2:26" ht="15.75" customHeight="1" x14ac:dyDescent="0.35">
      <c r="B847" s="44"/>
      <c r="C847" s="64"/>
      <c r="D847" s="63"/>
      <c r="E847" s="6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spans="2:26" ht="15.75" customHeight="1" x14ac:dyDescent="0.35">
      <c r="B848" s="44"/>
      <c r="C848" s="64"/>
      <c r="D848" s="63"/>
      <c r="E848" s="6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spans="2:26" ht="15.75" customHeight="1" x14ac:dyDescent="0.35">
      <c r="B849" s="44"/>
      <c r="C849" s="64"/>
      <c r="D849" s="63"/>
      <c r="E849" s="6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spans="2:26" ht="15.75" customHeight="1" x14ac:dyDescent="0.35">
      <c r="B850" s="44"/>
      <c r="C850" s="64"/>
      <c r="D850" s="63"/>
      <c r="E850" s="6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spans="2:26" ht="15.75" customHeight="1" x14ac:dyDescent="0.35">
      <c r="B851" s="44"/>
      <c r="C851" s="64"/>
      <c r="D851" s="63"/>
      <c r="E851" s="6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spans="2:26" ht="15.75" customHeight="1" x14ac:dyDescent="0.35">
      <c r="B852" s="44"/>
      <c r="C852" s="64"/>
      <c r="D852" s="63"/>
      <c r="E852" s="6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spans="2:26" ht="15.75" customHeight="1" x14ac:dyDescent="0.35">
      <c r="B853" s="44"/>
      <c r="C853" s="64"/>
      <c r="D853" s="63"/>
      <c r="E853" s="6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spans="2:26" ht="15.75" customHeight="1" x14ac:dyDescent="0.35">
      <c r="B854" s="44"/>
      <c r="C854" s="64"/>
      <c r="D854" s="63"/>
      <c r="E854" s="6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spans="2:26" ht="15.75" customHeight="1" x14ac:dyDescent="0.35">
      <c r="B855" s="44"/>
      <c r="C855" s="64"/>
      <c r="D855" s="63"/>
      <c r="E855" s="6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spans="2:26" ht="15.75" customHeight="1" x14ac:dyDescent="0.35">
      <c r="B856" s="44"/>
      <c r="C856" s="64"/>
      <c r="D856" s="63"/>
      <c r="E856" s="6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spans="2:26" ht="15.75" customHeight="1" x14ac:dyDescent="0.35">
      <c r="B857" s="44"/>
      <c r="C857" s="64"/>
      <c r="D857" s="63"/>
      <c r="E857" s="6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spans="2:26" ht="15.75" customHeight="1" x14ac:dyDescent="0.35">
      <c r="B858" s="44"/>
      <c r="C858" s="64"/>
      <c r="D858" s="63"/>
      <c r="E858" s="6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spans="2:26" ht="15.75" customHeight="1" x14ac:dyDescent="0.35">
      <c r="B859" s="44"/>
      <c r="C859" s="64"/>
      <c r="D859" s="63"/>
      <c r="E859" s="6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spans="2:26" ht="15.75" customHeight="1" x14ac:dyDescent="0.35">
      <c r="B860" s="44"/>
      <c r="C860" s="64"/>
      <c r="D860" s="63"/>
      <c r="E860" s="6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spans="2:26" ht="15.75" customHeight="1" x14ac:dyDescent="0.35">
      <c r="B861" s="44"/>
      <c r="C861" s="64"/>
      <c r="D861" s="63"/>
      <c r="E861" s="6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spans="2:26" ht="15.75" customHeight="1" x14ac:dyDescent="0.35">
      <c r="B862" s="44"/>
      <c r="C862" s="64"/>
      <c r="D862" s="63"/>
      <c r="E862" s="6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2:26" ht="15.75" customHeight="1" x14ac:dyDescent="0.35">
      <c r="B863" s="44"/>
      <c r="C863" s="64"/>
      <c r="D863" s="63"/>
      <c r="E863" s="6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spans="2:26" ht="15.75" customHeight="1" x14ac:dyDescent="0.35">
      <c r="B864" s="44"/>
      <c r="C864" s="64"/>
      <c r="D864" s="63"/>
      <c r="E864" s="6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spans="2:26" ht="15.75" customHeight="1" x14ac:dyDescent="0.35">
      <c r="B865" s="44"/>
      <c r="C865" s="64"/>
      <c r="D865" s="63"/>
      <c r="E865" s="6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spans="2:26" ht="15.75" customHeight="1" x14ac:dyDescent="0.35">
      <c r="B866" s="44"/>
      <c r="C866" s="64"/>
      <c r="D866" s="63"/>
      <c r="E866" s="6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spans="2:26" ht="15.75" customHeight="1" x14ac:dyDescent="0.35">
      <c r="B867" s="44"/>
      <c r="C867" s="64"/>
      <c r="D867" s="63"/>
      <c r="E867" s="6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spans="2:26" ht="15.75" customHeight="1" x14ac:dyDescent="0.35">
      <c r="B868" s="44"/>
      <c r="C868" s="64"/>
      <c r="D868" s="63"/>
      <c r="E868" s="6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spans="2:26" ht="15.75" customHeight="1" x14ac:dyDescent="0.35">
      <c r="B869" s="44"/>
      <c r="C869" s="64"/>
      <c r="D869" s="63"/>
      <c r="E869" s="6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spans="2:26" ht="15.75" customHeight="1" x14ac:dyDescent="0.35">
      <c r="B870" s="44"/>
      <c r="C870" s="64"/>
      <c r="D870" s="63"/>
      <c r="E870" s="6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spans="2:26" ht="15.75" customHeight="1" x14ac:dyDescent="0.35">
      <c r="B871" s="44"/>
      <c r="C871" s="64"/>
      <c r="D871" s="63"/>
      <c r="E871" s="6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spans="2:26" ht="15.75" customHeight="1" x14ac:dyDescent="0.35">
      <c r="B872" s="44"/>
      <c r="C872" s="64"/>
      <c r="D872" s="63"/>
      <c r="E872" s="6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spans="2:26" ht="15.75" customHeight="1" x14ac:dyDescent="0.35">
      <c r="B873" s="44"/>
      <c r="C873" s="64"/>
      <c r="D873" s="63"/>
      <c r="E873" s="6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spans="2:26" ht="15.75" customHeight="1" x14ac:dyDescent="0.35">
      <c r="B874" s="44"/>
      <c r="C874" s="64"/>
      <c r="D874" s="63"/>
      <c r="E874" s="6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spans="2:26" ht="15.75" customHeight="1" x14ac:dyDescent="0.35">
      <c r="B875" s="44"/>
      <c r="C875" s="64"/>
      <c r="D875" s="63"/>
      <c r="E875" s="6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spans="2:26" ht="15.75" customHeight="1" x14ac:dyDescent="0.35">
      <c r="B876" s="44"/>
      <c r="C876" s="64"/>
      <c r="D876" s="63"/>
      <c r="E876" s="6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spans="2:26" ht="15.75" customHeight="1" x14ac:dyDescent="0.35">
      <c r="B877" s="44"/>
      <c r="C877" s="64"/>
      <c r="D877" s="63"/>
      <c r="E877" s="6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spans="2:26" ht="15.75" customHeight="1" x14ac:dyDescent="0.35">
      <c r="B878" s="44"/>
      <c r="C878" s="64"/>
      <c r="D878" s="63"/>
      <c r="E878" s="6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spans="2:26" ht="15.75" customHeight="1" x14ac:dyDescent="0.35">
      <c r="B879" s="44"/>
      <c r="C879" s="64"/>
      <c r="D879" s="63"/>
      <c r="E879" s="6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spans="2:26" ht="15.75" customHeight="1" x14ac:dyDescent="0.35">
      <c r="B880" s="44"/>
      <c r="C880" s="64"/>
      <c r="D880" s="63"/>
      <c r="E880" s="6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spans="2:26" ht="15.75" customHeight="1" x14ac:dyDescent="0.35">
      <c r="B881" s="44"/>
      <c r="C881" s="64"/>
      <c r="D881" s="63"/>
      <c r="E881" s="6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spans="2:26" ht="15.75" customHeight="1" x14ac:dyDescent="0.35">
      <c r="B882" s="44"/>
      <c r="C882" s="64"/>
      <c r="D882" s="63"/>
      <c r="E882" s="6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spans="2:26" ht="15.75" customHeight="1" x14ac:dyDescent="0.35">
      <c r="B883" s="44"/>
      <c r="C883" s="64"/>
      <c r="D883" s="63"/>
      <c r="E883" s="6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spans="2:26" ht="15.75" customHeight="1" x14ac:dyDescent="0.35">
      <c r="B884" s="44"/>
      <c r="C884" s="64"/>
      <c r="D884" s="63"/>
      <c r="E884" s="6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spans="2:26" ht="15.75" customHeight="1" x14ac:dyDescent="0.35">
      <c r="B885" s="44"/>
      <c r="C885" s="64"/>
      <c r="D885" s="63"/>
      <c r="E885" s="6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spans="2:26" ht="15.75" customHeight="1" x14ac:dyDescent="0.35">
      <c r="B886" s="44"/>
      <c r="C886" s="64"/>
      <c r="D886" s="63"/>
      <c r="E886" s="6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spans="2:26" ht="15.75" customHeight="1" x14ac:dyDescent="0.35">
      <c r="B887" s="44"/>
      <c r="C887" s="64"/>
      <c r="D887" s="63"/>
      <c r="E887" s="6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spans="2:26" ht="15.75" customHeight="1" x14ac:dyDescent="0.35">
      <c r="B888" s="44"/>
      <c r="C888" s="64"/>
      <c r="D888" s="63"/>
      <c r="E888" s="6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spans="2:26" ht="15.75" customHeight="1" x14ac:dyDescent="0.35">
      <c r="B889" s="44"/>
      <c r="C889" s="64"/>
      <c r="D889" s="63"/>
      <c r="E889" s="6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spans="2:26" ht="15.75" customHeight="1" x14ac:dyDescent="0.35">
      <c r="B890" s="44"/>
      <c r="C890" s="64"/>
      <c r="D890" s="63"/>
      <c r="E890" s="6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spans="2:26" ht="15.75" customHeight="1" x14ac:dyDescent="0.35">
      <c r="B891" s="44"/>
      <c r="C891" s="64"/>
      <c r="D891" s="63"/>
      <c r="E891" s="6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2:26" ht="15.75" customHeight="1" x14ac:dyDescent="0.35">
      <c r="B892" s="44"/>
      <c r="C892" s="64"/>
      <c r="D892" s="63"/>
      <c r="E892" s="6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spans="2:26" ht="15.75" customHeight="1" x14ac:dyDescent="0.35">
      <c r="B893" s="44"/>
      <c r="C893" s="64"/>
      <c r="D893" s="63"/>
      <c r="E893" s="6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spans="2:26" ht="15.75" customHeight="1" x14ac:dyDescent="0.35">
      <c r="B894" s="44"/>
      <c r="C894" s="64"/>
      <c r="D894" s="63"/>
      <c r="E894" s="6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spans="2:26" ht="15.75" customHeight="1" x14ac:dyDescent="0.35">
      <c r="B895" s="44"/>
      <c r="C895" s="64"/>
      <c r="D895" s="63"/>
      <c r="E895" s="6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spans="2:26" ht="15.75" customHeight="1" x14ac:dyDescent="0.35">
      <c r="B896" s="44"/>
      <c r="C896" s="64"/>
      <c r="D896" s="63"/>
      <c r="E896" s="6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spans="2:26" ht="15.75" customHeight="1" x14ac:dyDescent="0.35">
      <c r="B897" s="44"/>
      <c r="C897" s="64"/>
      <c r="D897" s="63"/>
      <c r="E897" s="6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spans="2:26" ht="15.75" customHeight="1" x14ac:dyDescent="0.35">
      <c r="B898" s="44"/>
      <c r="C898" s="64"/>
      <c r="D898" s="63"/>
      <c r="E898" s="6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spans="2:26" ht="15.75" customHeight="1" x14ac:dyDescent="0.35">
      <c r="B899" s="44"/>
      <c r="C899" s="64"/>
      <c r="D899" s="63"/>
      <c r="E899" s="6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spans="2:26" ht="15.75" customHeight="1" x14ac:dyDescent="0.35">
      <c r="B900" s="44"/>
      <c r="C900" s="64"/>
      <c r="D900" s="63"/>
      <c r="E900" s="6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spans="2:26" ht="15.75" customHeight="1" x14ac:dyDescent="0.35">
      <c r="B901" s="44"/>
      <c r="C901" s="64"/>
      <c r="D901" s="63"/>
      <c r="E901" s="6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spans="2:26" ht="15.75" customHeight="1" x14ac:dyDescent="0.35">
      <c r="B902" s="44"/>
      <c r="C902" s="64"/>
      <c r="D902" s="63"/>
      <c r="E902" s="6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spans="2:26" ht="15.75" customHeight="1" x14ac:dyDescent="0.35">
      <c r="B903" s="44"/>
      <c r="C903" s="64"/>
      <c r="D903" s="63"/>
      <c r="E903" s="6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spans="2:26" ht="15.75" customHeight="1" x14ac:dyDescent="0.35">
      <c r="B904" s="44"/>
      <c r="C904" s="64"/>
      <c r="D904" s="63"/>
      <c r="E904" s="6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spans="2:26" ht="15.75" customHeight="1" x14ac:dyDescent="0.35">
      <c r="B905" s="44"/>
      <c r="C905" s="64"/>
      <c r="D905" s="63"/>
      <c r="E905" s="6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spans="2:26" ht="15.75" customHeight="1" x14ac:dyDescent="0.35">
      <c r="B906" s="44"/>
      <c r="C906" s="64"/>
      <c r="D906" s="63"/>
      <c r="E906" s="6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spans="2:26" ht="15.75" customHeight="1" x14ac:dyDescent="0.35">
      <c r="B907" s="44"/>
      <c r="C907" s="64"/>
      <c r="D907" s="63"/>
      <c r="E907" s="6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spans="2:26" ht="15.75" customHeight="1" x14ac:dyDescent="0.35">
      <c r="B908" s="44"/>
      <c r="C908" s="64"/>
      <c r="D908" s="63"/>
      <c r="E908" s="6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spans="2:26" ht="15.75" customHeight="1" x14ac:dyDescent="0.35">
      <c r="B909" s="44"/>
      <c r="C909" s="64"/>
      <c r="D909" s="63"/>
      <c r="E909" s="6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spans="2:26" ht="15.75" customHeight="1" x14ac:dyDescent="0.35">
      <c r="B910" s="44"/>
      <c r="C910" s="64"/>
      <c r="D910" s="63"/>
      <c r="E910" s="6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spans="2:26" ht="15.75" customHeight="1" x14ac:dyDescent="0.35">
      <c r="B911" s="44"/>
      <c r="C911" s="64"/>
      <c r="D911" s="63"/>
      <c r="E911" s="6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spans="2:26" ht="15.75" customHeight="1" x14ac:dyDescent="0.35">
      <c r="B912" s="44"/>
      <c r="C912" s="64"/>
      <c r="D912" s="63"/>
      <c r="E912" s="6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spans="2:26" ht="15.75" customHeight="1" x14ac:dyDescent="0.35">
      <c r="B913" s="44"/>
      <c r="C913" s="64"/>
      <c r="D913" s="63"/>
      <c r="E913" s="6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spans="2:26" ht="15.75" customHeight="1" x14ac:dyDescent="0.35">
      <c r="B914" s="44"/>
      <c r="C914" s="64"/>
      <c r="D914" s="63"/>
      <c r="E914" s="6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spans="2:26" ht="15.75" customHeight="1" x14ac:dyDescent="0.35">
      <c r="B915" s="44"/>
      <c r="C915" s="64"/>
      <c r="D915" s="63"/>
      <c r="E915" s="6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spans="2:26" ht="15.75" customHeight="1" x14ac:dyDescent="0.35">
      <c r="B916" s="44"/>
      <c r="C916" s="64"/>
      <c r="D916" s="63"/>
      <c r="E916" s="6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spans="2:26" ht="15.75" customHeight="1" x14ac:dyDescent="0.35">
      <c r="B917" s="44"/>
      <c r="C917" s="64"/>
      <c r="D917" s="63"/>
      <c r="E917" s="6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spans="2:26" ht="15.75" customHeight="1" x14ac:dyDescent="0.35">
      <c r="B918" s="44"/>
      <c r="C918" s="64"/>
      <c r="D918" s="63"/>
      <c r="E918" s="6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spans="2:26" ht="15.75" customHeight="1" x14ac:dyDescent="0.35">
      <c r="B919" s="44"/>
      <c r="C919" s="64"/>
      <c r="D919" s="63"/>
      <c r="E919" s="6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spans="2:26" ht="15.75" customHeight="1" x14ac:dyDescent="0.35">
      <c r="B920" s="44"/>
      <c r="C920" s="64"/>
      <c r="D920" s="63"/>
      <c r="E920" s="6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2:26" ht="15.75" customHeight="1" x14ac:dyDescent="0.35">
      <c r="B921" s="44"/>
      <c r="C921" s="64"/>
      <c r="D921" s="63"/>
      <c r="E921" s="6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spans="2:26" ht="15.75" customHeight="1" x14ac:dyDescent="0.35">
      <c r="B922" s="44"/>
      <c r="C922" s="64"/>
      <c r="D922" s="63"/>
      <c r="E922" s="6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spans="2:26" ht="15.75" customHeight="1" x14ac:dyDescent="0.35">
      <c r="B923" s="44"/>
      <c r="C923" s="64"/>
      <c r="D923" s="63"/>
      <c r="E923" s="6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spans="2:26" ht="15.75" customHeight="1" x14ac:dyDescent="0.35">
      <c r="B924" s="44"/>
      <c r="C924" s="64"/>
      <c r="D924" s="63"/>
      <c r="E924" s="6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spans="2:26" ht="15.75" customHeight="1" x14ac:dyDescent="0.35">
      <c r="B925" s="44"/>
      <c r="C925" s="64"/>
      <c r="D925" s="63"/>
      <c r="E925" s="6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spans="2:26" ht="15.75" customHeight="1" x14ac:dyDescent="0.35">
      <c r="B926" s="44"/>
      <c r="C926" s="64"/>
      <c r="D926" s="63"/>
      <c r="E926" s="6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spans="2:26" ht="15.75" customHeight="1" x14ac:dyDescent="0.35">
      <c r="B927" s="44"/>
      <c r="C927" s="64"/>
      <c r="D927" s="63"/>
      <c r="E927" s="6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spans="2:26" ht="15.75" customHeight="1" x14ac:dyDescent="0.35">
      <c r="B928" s="44"/>
      <c r="C928" s="64"/>
      <c r="D928" s="63"/>
      <c r="E928" s="6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spans="2:26" ht="15.75" customHeight="1" x14ac:dyDescent="0.35">
      <c r="B929" s="44"/>
      <c r="C929" s="64"/>
      <c r="D929" s="63"/>
      <c r="E929" s="6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spans="2:26" ht="15.75" customHeight="1" x14ac:dyDescent="0.35">
      <c r="B930" s="44"/>
      <c r="C930" s="64"/>
      <c r="D930" s="63"/>
      <c r="E930" s="6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spans="2:26" ht="15.75" customHeight="1" x14ac:dyDescent="0.35">
      <c r="B931" s="44"/>
      <c r="C931" s="64"/>
      <c r="D931" s="63"/>
      <c r="E931" s="6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spans="2:26" ht="15.75" customHeight="1" x14ac:dyDescent="0.35">
      <c r="B932" s="44"/>
      <c r="C932" s="64"/>
      <c r="D932" s="63"/>
      <c r="E932" s="6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spans="2:26" ht="15.75" customHeight="1" x14ac:dyDescent="0.35">
      <c r="B933" s="44"/>
      <c r="C933" s="64"/>
      <c r="D933" s="63"/>
      <c r="E933" s="6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spans="2:26" ht="15.75" customHeight="1" x14ac:dyDescent="0.35">
      <c r="B934" s="44"/>
      <c r="C934" s="64"/>
      <c r="D934" s="63"/>
      <c r="E934" s="6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spans="2:26" ht="15.75" customHeight="1" x14ac:dyDescent="0.35">
      <c r="B935" s="44"/>
      <c r="C935" s="64"/>
      <c r="D935" s="63"/>
      <c r="E935" s="6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spans="2:26" ht="15.75" customHeight="1" x14ac:dyDescent="0.35">
      <c r="B936" s="44"/>
      <c r="C936" s="64"/>
      <c r="D936" s="63"/>
      <c r="E936" s="6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spans="2:26" ht="15.75" customHeight="1" x14ac:dyDescent="0.35">
      <c r="B937" s="44"/>
      <c r="C937" s="64"/>
      <c r="D937" s="63"/>
      <c r="E937" s="6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spans="2:26" ht="15.75" customHeight="1" x14ac:dyDescent="0.35">
      <c r="B938" s="44"/>
      <c r="C938" s="64"/>
      <c r="D938" s="63"/>
      <c r="E938" s="6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spans="2:26" ht="15.75" customHeight="1" x14ac:dyDescent="0.35">
      <c r="B939" s="44"/>
      <c r="C939" s="64"/>
      <c r="D939" s="63"/>
      <c r="E939" s="6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spans="2:26" ht="15.75" customHeight="1" x14ac:dyDescent="0.35">
      <c r="B940" s="44"/>
      <c r="C940" s="64"/>
      <c r="D940" s="63"/>
      <c r="E940" s="6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spans="2:26" ht="15.75" customHeight="1" x14ac:dyDescent="0.35">
      <c r="B941" s="44"/>
      <c r="C941" s="64"/>
      <c r="D941" s="63"/>
      <c r="E941" s="6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spans="2:26" ht="15.75" customHeight="1" x14ac:dyDescent="0.35">
      <c r="B942" s="44"/>
      <c r="C942" s="64"/>
      <c r="D942" s="63"/>
      <c r="E942" s="6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spans="2:26" ht="15.75" customHeight="1" x14ac:dyDescent="0.35">
      <c r="B943" s="44"/>
      <c r="C943" s="64"/>
      <c r="D943" s="63"/>
      <c r="E943" s="6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spans="2:26" ht="15.75" customHeight="1" x14ac:dyDescent="0.35">
      <c r="B944" s="44"/>
      <c r="C944" s="64"/>
      <c r="D944" s="63"/>
      <c r="E944" s="6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spans="2:26" ht="15.75" customHeight="1" x14ac:dyDescent="0.35">
      <c r="B945" s="44"/>
      <c r="C945" s="64"/>
      <c r="D945" s="63"/>
      <c r="E945" s="6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spans="2:26" ht="15.75" customHeight="1" x14ac:dyDescent="0.35">
      <c r="B946" s="44"/>
      <c r="C946" s="64"/>
      <c r="D946" s="63"/>
      <c r="E946" s="6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spans="2:26" ht="15.75" customHeight="1" x14ac:dyDescent="0.35">
      <c r="B947" s="44"/>
      <c r="C947" s="64"/>
      <c r="D947" s="63"/>
      <c r="E947" s="6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spans="2:26" ht="15.75" customHeight="1" x14ac:dyDescent="0.35">
      <c r="B948" s="44"/>
      <c r="C948" s="64"/>
      <c r="D948" s="63"/>
      <c r="E948" s="6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spans="2:26" ht="15.75" customHeight="1" x14ac:dyDescent="0.35">
      <c r="B949" s="44"/>
      <c r="C949" s="64"/>
      <c r="D949" s="63"/>
      <c r="E949" s="6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2:26" ht="15.75" customHeight="1" x14ac:dyDescent="0.35">
      <c r="B950" s="44"/>
      <c r="C950" s="64"/>
      <c r="D950" s="63"/>
      <c r="E950" s="6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spans="2:26" ht="15.75" customHeight="1" x14ac:dyDescent="0.35">
      <c r="B951" s="44"/>
      <c r="C951" s="64"/>
      <c r="D951" s="63"/>
      <c r="E951" s="6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spans="2:26" ht="15.75" customHeight="1" x14ac:dyDescent="0.35">
      <c r="B952" s="44"/>
      <c r="C952" s="64"/>
      <c r="D952" s="63"/>
      <c r="E952" s="6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spans="2:26" ht="15.75" customHeight="1" x14ac:dyDescent="0.35">
      <c r="B953" s="44"/>
      <c r="C953" s="64"/>
      <c r="D953" s="63"/>
      <c r="E953" s="6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spans="2:26" ht="15.75" customHeight="1" x14ac:dyDescent="0.35">
      <c r="B954" s="44"/>
      <c r="C954" s="64"/>
      <c r="D954" s="63"/>
      <c r="E954" s="6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spans="2:26" ht="15.75" customHeight="1" x14ac:dyDescent="0.35">
      <c r="B955" s="44"/>
      <c r="C955" s="64"/>
      <c r="D955" s="63"/>
      <c r="E955" s="6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spans="2:26" ht="15.75" customHeight="1" x14ac:dyDescent="0.35">
      <c r="B956" s="44"/>
      <c r="C956" s="64"/>
      <c r="D956" s="63"/>
      <c r="E956" s="6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spans="2:26" ht="15.75" customHeight="1" x14ac:dyDescent="0.35">
      <c r="B957" s="44"/>
      <c r="C957" s="64"/>
      <c r="D957" s="63"/>
      <c r="E957" s="6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spans="2:26" ht="15.75" customHeight="1" x14ac:dyDescent="0.35">
      <c r="B958" s="44"/>
      <c r="C958" s="64"/>
      <c r="D958" s="63"/>
      <c r="E958" s="6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spans="2:26" ht="15.75" customHeight="1" x14ac:dyDescent="0.35">
      <c r="B959" s="44"/>
      <c r="C959" s="64"/>
      <c r="D959" s="63"/>
      <c r="E959" s="6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spans="2:26" ht="15.75" customHeight="1" x14ac:dyDescent="0.35">
      <c r="B960" s="44"/>
      <c r="C960" s="64"/>
      <c r="D960" s="63"/>
      <c r="E960" s="6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spans="2:26" ht="15.75" customHeight="1" x14ac:dyDescent="0.35">
      <c r="B961" s="44"/>
      <c r="C961" s="64"/>
      <c r="D961" s="63"/>
      <c r="E961" s="6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spans="2:26" ht="15.75" customHeight="1" x14ac:dyDescent="0.35">
      <c r="B962" s="44"/>
      <c r="C962" s="64"/>
      <c r="D962" s="63"/>
      <c r="E962" s="6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spans="2:26" ht="15.75" customHeight="1" x14ac:dyDescent="0.35">
      <c r="B963" s="44"/>
      <c r="C963" s="64"/>
      <c r="D963" s="63"/>
      <c r="E963" s="6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spans="2:26" ht="15.75" customHeight="1" x14ac:dyDescent="0.35">
      <c r="B964" s="44"/>
      <c r="C964" s="64"/>
      <c r="D964" s="63"/>
      <c r="E964" s="6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spans="2:26" ht="15.75" customHeight="1" x14ac:dyDescent="0.35">
      <c r="B965" s="44"/>
      <c r="C965" s="64"/>
      <c r="D965" s="63"/>
      <c r="E965" s="6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spans="2:26" ht="15.75" customHeight="1" x14ac:dyDescent="0.35">
      <c r="B966" s="44"/>
      <c r="C966" s="64"/>
      <c r="D966" s="63"/>
      <c r="E966" s="6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spans="2:26" ht="15.75" customHeight="1" x14ac:dyDescent="0.35">
      <c r="B967" s="44"/>
      <c r="C967" s="64"/>
      <c r="D967" s="63"/>
      <c r="E967" s="6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spans="2:26" ht="15.75" customHeight="1" x14ac:dyDescent="0.35">
      <c r="B968" s="44"/>
      <c r="C968" s="64"/>
      <c r="D968" s="63"/>
      <c r="E968" s="6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spans="2:26" ht="15.75" customHeight="1" x14ac:dyDescent="0.35">
      <c r="B969" s="44"/>
      <c r="C969" s="64"/>
      <c r="D969" s="63"/>
      <c r="E969" s="6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spans="2:26" ht="15.75" customHeight="1" x14ac:dyDescent="0.35">
      <c r="B970" s="44"/>
      <c r="C970" s="64"/>
      <c r="D970" s="63"/>
      <c r="E970" s="6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spans="2:26" ht="15.75" customHeight="1" x14ac:dyDescent="0.35">
      <c r="B971" s="44"/>
      <c r="C971" s="64"/>
      <c r="D971" s="63"/>
      <c r="E971" s="6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spans="2:26" ht="15.75" customHeight="1" x14ac:dyDescent="0.35">
      <c r="B972" s="44"/>
      <c r="C972" s="64"/>
      <c r="D972" s="63"/>
      <c r="E972" s="6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spans="2:26" ht="15.75" customHeight="1" x14ac:dyDescent="0.35">
      <c r="B973" s="44"/>
      <c r="C973" s="64"/>
      <c r="D973" s="63"/>
      <c r="E973" s="6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spans="2:26" ht="15.75" customHeight="1" x14ac:dyDescent="0.35">
      <c r="B974" s="44"/>
      <c r="C974" s="64"/>
      <c r="D974" s="63"/>
      <c r="E974" s="6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spans="2:26" ht="15.75" customHeight="1" x14ac:dyDescent="0.35">
      <c r="B975" s="44"/>
      <c r="C975" s="64"/>
      <c r="D975" s="63"/>
      <c r="E975" s="6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spans="2:26" ht="15.75" customHeight="1" x14ac:dyDescent="0.35">
      <c r="B976" s="44"/>
      <c r="C976" s="64"/>
      <c r="D976" s="63"/>
      <c r="E976" s="6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spans="2:26" ht="15.75" customHeight="1" x14ac:dyDescent="0.35">
      <c r="B977" s="44"/>
      <c r="C977" s="64"/>
      <c r="D977" s="63"/>
      <c r="E977" s="6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spans="2:26" ht="15.75" customHeight="1" x14ac:dyDescent="0.35">
      <c r="B978" s="44"/>
      <c r="C978" s="64"/>
      <c r="D978" s="63"/>
      <c r="E978" s="6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spans="2:26" ht="15.75" customHeight="1" x14ac:dyDescent="0.35">
      <c r="B979" s="44"/>
      <c r="C979" s="64"/>
      <c r="D979" s="63"/>
      <c r="E979" s="6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spans="2:26" ht="15.75" customHeight="1" x14ac:dyDescent="0.35">
      <c r="B980" s="44"/>
      <c r="C980" s="64"/>
      <c r="D980" s="63"/>
      <c r="E980" s="6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spans="2:26" ht="15.75" customHeight="1" x14ac:dyDescent="0.35">
      <c r="B981" s="44"/>
      <c r="C981" s="64"/>
      <c r="D981" s="63"/>
      <c r="E981" s="6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spans="2:26" ht="15.75" customHeight="1" x14ac:dyDescent="0.35">
      <c r="B982" s="44"/>
      <c r="C982" s="64"/>
      <c r="D982" s="63"/>
      <c r="E982" s="6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</sheetData>
  <sheetProtection algorithmName="SHA-512" hashValue="4Xq7TL8zr6cbKYiTlJh0/3lBv/dfq3G7zsyRIqPMofA/wLm50N33Qjj0/KUg3GXhVTNmjedTu+z0E3QjAgfn5A==" saltValue="8mYjq4g4lBRJ0qMq0J19dg==" spinCount="100000" sheet="1" objects="1" scenarios="1"/>
  <mergeCells count="118">
    <mergeCell ref="F36:G36"/>
    <mergeCell ref="H36:I36"/>
    <mergeCell ref="J36:K36"/>
    <mergeCell ref="L36:M36"/>
    <mergeCell ref="N36:O36"/>
    <mergeCell ref="C37:O37"/>
    <mergeCell ref="F33:G33"/>
    <mergeCell ref="H33:I33"/>
    <mergeCell ref="J33:K33"/>
    <mergeCell ref="L33:M33"/>
    <mergeCell ref="N33:O33"/>
    <mergeCell ref="F34:G34"/>
    <mergeCell ref="H34:I34"/>
    <mergeCell ref="J34:K34"/>
    <mergeCell ref="L34:M34"/>
    <mergeCell ref="N34:O34"/>
    <mergeCell ref="F31:G31"/>
    <mergeCell ref="H31:I31"/>
    <mergeCell ref="J31:K31"/>
    <mergeCell ref="L31:M31"/>
    <mergeCell ref="N31:O31"/>
    <mergeCell ref="F32:G32"/>
    <mergeCell ref="H32:I32"/>
    <mergeCell ref="J32:K32"/>
    <mergeCell ref="L32:M32"/>
    <mergeCell ref="N32:O32"/>
    <mergeCell ref="F29:G29"/>
    <mergeCell ref="H29:I29"/>
    <mergeCell ref="J29:K29"/>
    <mergeCell ref="L29:M29"/>
    <mergeCell ref="N29:O29"/>
    <mergeCell ref="F30:G30"/>
    <mergeCell ref="H30:I30"/>
    <mergeCell ref="J30:K30"/>
    <mergeCell ref="L30:M30"/>
    <mergeCell ref="N30:O30"/>
    <mergeCell ref="F27:G27"/>
    <mergeCell ref="H27:I27"/>
    <mergeCell ref="J27:K27"/>
    <mergeCell ref="L27:M27"/>
    <mergeCell ref="N27:O27"/>
    <mergeCell ref="C28:O28"/>
    <mergeCell ref="F25:G25"/>
    <mergeCell ref="H25:I25"/>
    <mergeCell ref="J25:K25"/>
    <mergeCell ref="L25:M25"/>
    <mergeCell ref="N25:O25"/>
    <mergeCell ref="F26:G26"/>
    <mergeCell ref="H26:I26"/>
    <mergeCell ref="J26:K26"/>
    <mergeCell ref="L26:M26"/>
    <mergeCell ref="N26:O26"/>
    <mergeCell ref="C23:O23"/>
    <mergeCell ref="F24:G24"/>
    <mergeCell ref="H24:I24"/>
    <mergeCell ref="J24:K24"/>
    <mergeCell ref="L24:M24"/>
    <mergeCell ref="N24:O24"/>
    <mergeCell ref="F21:G21"/>
    <mergeCell ref="H21:I21"/>
    <mergeCell ref="J21:K21"/>
    <mergeCell ref="L21:M21"/>
    <mergeCell ref="N21:O21"/>
    <mergeCell ref="F22:G22"/>
    <mergeCell ref="H22:I22"/>
    <mergeCell ref="J22:K22"/>
    <mergeCell ref="L22:M22"/>
    <mergeCell ref="N22:O22"/>
    <mergeCell ref="F19:G19"/>
    <mergeCell ref="H19:I19"/>
    <mergeCell ref="J19:K19"/>
    <mergeCell ref="L19:M19"/>
    <mergeCell ref="N19:O19"/>
    <mergeCell ref="F20:G20"/>
    <mergeCell ref="H20:I20"/>
    <mergeCell ref="J20:K20"/>
    <mergeCell ref="L20:M20"/>
    <mergeCell ref="N20:O20"/>
    <mergeCell ref="F17:G17"/>
    <mergeCell ref="H17:I17"/>
    <mergeCell ref="J17:K17"/>
    <mergeCell ref="L17:M17"/>
    <mergeCell ref="N17:O17"/>
    <mergeCell ref="C18:K18"/>
    <mergeCell ref="L18:M18"/>
    <mergeCell ref="N18:O18"/>
    <mergeCell ref="F15:G15"/>
    <mergeCell ref="H15:I15"/>
    <mergeCell ref="J15:K15"/>
    <mergeCell ref="L15:M15"/>
    <mergeCell ref="N15:O15"/>
    <mergeCell ref="C16:O16"/>
    <mergeCell ref="F13:G13"/>
    <mergeCell ref="H13:I13"/>
    <mergeCell ref="J13:K13"/>
    <mergeCell ref="L13:M13"/>
    <mergeCell ref="N13:O13"/>
    <mergeCell ref="F14:G14"/>
    <mergeCell ref="H14:I14"/>
    <mergeCell ref="J14:K14"/>
    <mergeCell ref="L14:M14"/>
    <mergeCell ref="N14:O14"/>
    <mergeCell ref="C11:E12"/>
    <mergeCell ref="F11:G11"/>
    <mergeCell ref="H11:I11"/>
    <mergeCell ref="J11:K11"/>
    <mergeCell ref="L11:M11"/>
    <mergeCell ref="N11:O11"/>
    <mergeCell ref="F2:G2"/>
    <mergeCell ref="H2:I2"/>
    <mergeCell ref="J2:K2"/>
    <mergeCell ref="L2:M2"/>
    <mergeCell ref="N2:O2"/>
    <mergeCell ref="F8:G8"/>
    <mergeCell ref="H8:I8"/>
    <mergeCell ref="J8:K8"/>
    <mergeCell ref="L8:M8"/>
    <mergeCell ref="N8:O8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One Year-Fixed Hurdle </vt:lpstr>
      <vt:lpstr>Multi Year- Fixed Hurdle </vt:lpstr>
      <vt:lpstr>'One Year-Fixed Hurdle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Sawant</dc:creator>
  <cp:lastModifiedBy>Nilesh Darji</cp:lastModifiedBy>
  <dcterms:created xsi:type="dcterms:W3CDTF">2024-09-26T12:49:17Z</dcterms:created>
  <dcterms:modified xsi:type="dcterms:W3CDTF">2026-06-01T04:28:17Z</dcterms:modified>
</cp:coreProperties>
</file>